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 edigna\Desktop\"/>
    </mc:Choice>
  </mc:AlternateContent>
  <bookViews>
    <workbookView xWindow="0" yWindow="0" windowWidth="20490" windowHeight="7755"/>
  </bookViews>
  <sheets>
    <sheet name="Hoja1" sheetId="1" r:id="rId1"/>
  </sheets>
  <externalReferences>
    <externalReference r:id="rId2"/>
  </externalReferences>
  <definedNames>
    <definedName name="DIME">[1]DIMYCOMP!$B$2:$K$2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5" i="1" l="1"/>
  <c r="AI46" i="1"/>
  <c r="AI47" i="1"/>
  <c r="AI48" i="1"/>
  <c r="AI49" i="1"/>
  <c r="AI50" i="1"/>
  <c r="AI51" i="1"/>
  <c r="AI52" i="1"/>
  <c r="AI53" i="1"/>
  <c r="AI54" i="1"/>
  <c r="AI55" i="1"/>
  <c r="AI56" i="1"/>
  <c r="AI57" i="1"/>
  <c r="AI58" i="1"/>
  <c r="AI59" i="1"/>
  <c r="AI60" i="1"/>
  <c r="AI44" i="1"/>
  <c r="AI43" i="1"/>
  <c r="AI20" i="1"/>
  <c r="AI21" i="1"/>
  <c r="AI22" i="1"/>
  <c r="AI23" i="1"/>
  <c r="AI24" i="1"/>
  <c r="AI25" i="1"/>
  <c r="AI26" i="1"/>
  <c r="AI27" i="1"/>
  <c r="AI28" i="1"/>
  <c r="AI29" i="1"/>
  <c r="AI30" i="1"/>
  <c r="AI31" i="1"/>
  <c r="AI32" i="1"/>
  <c r="AI33" i="1"/>
  <c r="AI34" i="1"/>
  <c r="AI35" i="1"/>
  <c r="AI36" i="1"/>
  <c r="AI37" i="1"/>
  <c r="AI38" i="1"/>
  <c r="AI39" i="1"/>
  <c r="AI40" i="1"/>
  <c r="AI41" i="1"/>
  <c r="AI42" i="1"/>
  <c r="AI19" i="1"/>
  <c r="AI18" i="1"/>
  <c r="AI16" i="1"/>
  <c r="AI15" i="1"/>
  <c r="AI17" i="1"/>
  <c r="AI14" i="1"/>
  <c r="AI6" i="1"/>
  <c r="AI7" i="1"/>
  <c r="AI8" i="1"/>
  <c r="AI9" i="1"/>
  <c r="AI10" i="1"/>
  <c r="AI11" i="1"/>
  <c r="AI12" i="1"/>
  <c r="AI13" i="1"/>
  <c r="AI5" i="1"/>
  <c r="AE13" i="1"/>
  <c r="AJ6" i="1"/>
  <c r="AJ7" i="1"/>
  <c r="AJ8" i="1"/>
  <c r="AJ9" i="1"/>
  <c r="AJ10" i="1"/>
  <c r="AJ15"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5" i="1"/>
  <c r="AE60" i="1" l="1"/>
  <c r="AE59" i="1"/>
  <c r="AE58" i="1"/>
  <c r="AE57" i="1"/>
  <c r="AE56" i="1"/>
  <c r="AE55" i="1"/>
  <c r="AE54" i="1"/>
  <c r="AE53" i="1"/>
  <c r="AE52" i="1"/>
  <c r="AE51" i="1"/>
  <c r="AE50" i="1"/>
  <c r="AE49" i="1"/>
  <c r="AE48" i="1"/>
  <c r="AE47" i="1"/>
  <c r="AE46" i="1"/>
  <c r="AE44" i="1"/>
  <c r="AE42" i="1"/>
  <c r="AE41" i="1"/>
  <c r="AE40" i="1"/>
  <c r="AE39" i="1"/>
  <c r="AE38" i="1"/>
  <c r="AE37" i="1"/>
  <c r="AE36" i="1"/>
  <c r="AE35" i="1"/>
  <c r="AE34" i="1"/>
  <c r="AE33" i="1"/>
  <c r="AE32" i="1"/>
  <c r="AE31" i="1"/>
  <c r="AE30" i="1"/>
  <c r="AE29" i="1"/>
  <c r="AE28" i="1"/>
  <c r="AE27" i="1"/>
  <c r="AE26" i="1"/>
  <c r="AE25" i="1"/>
  <c r="AE24" i="1"/>
  <c r="AE23" i="1"/>
  <c r="AE22" i="1"/>
  <c r="AE21" i="1"/>
  <c r="AJ21" i="1" s="1"/>
  <c r="AE20" i="1"/>
  <c r="AJ20" i="1" s="1"/>
  <c r="AE19" i="1"/>
  <c r="AJ19" i="1" s="1"/>
  <c r="AE18" i="1"/>
  <c r="AE17" i="1"/>
  <c r="AE16" i="1"/>
  <c r="AJ16" i="1" s="1"/>
  <c r="AE15" i="1"/>
  <c r="AE14" i="1"/>
  <c r="AJ13" i="1"/>
  <c r="AE12" i="1"/>
  <c r="AJ12" i="1" s="1"/>
  <c r="AE11" i="1"/>
  <c r="AJ11" i="1" s="1"/>
  <c r="AE10" i="1"/>
  <c r="AE8" i="1"/>
  <c r="AE7" i="1"/>
  <c r="AE5" i="1"/>
  <c r="W60" i="1"/>
  <c r="R60" i="1"/>
  <c r="R59" i="1"/>
  <c r="R58" i="1"/>
  <c r="W58" i="1" s="1"/>
  <c r="R57" i="1"/>
  <c r="W57" i="1" s="1"/>
  <c r="W56" i="1"/>
  <c r="R56" i="1"/>
  <c r="R55" i="1"/>
  <c r="W55" i="1" s="1"/>
  <c r="R54" i="1"/>
  <c r="W54" i="1" s="1"/>
  <c r="R53" i="1"/>
  <c r="W53" i="1" s="1"/>
  <c r="W52" i="1"/>
  <c r="R52" i="1"/>
  <c r="R51" i="1"/>
  <c r="W51" i="1" s="1"/>
  <c r="R50" i="1"/>
  <c r="W50" i="1" s="1"/>
  <c r="R49" i="1"/>
  <c r="W49" i="1" s="1"/>
  <c r="R48" i="1"/>
  <c r="W47" i="1"/>
  <c r="R47" i="1"/>
  <c r="R46" i="1"/>
  <c r="R44" i="1"/>
  <c r="R42" i="1"/>
  <c r="R41" i="1"/>
  <c r="R40" i="1"/>
  <c r="W40" i="1" s="1"/>
  <c r="W39" i="1"/>
  <c r="R39" i="1"/>
  <c r="R38" i="1"/>
  <c r="W38" i="1" s="1"/>
  <c r="W37" i="1"/>
  <c r="R37" i="1"/>
  <c r="R36" i="1"/>
  <c r="W36" i="1" s="1"/>
  <c r="W35" i="1"/>
  <c r="R35" i="1"/>
  <c r="R34" i="1"/>
  <c r="W34" i="1" s="1"/>
  <c r="W33" i="1"/>
  <c r="R33" i="1"/>
  <c r="R32" i="1"/>
  <c r="W32" i="1" s="1"/>
  <c r="W31" i="1"/>
  <c r="R31" i="1"/>
  <c r="R30" i="1"/>
  <c r="W30" i="1" s="1"/>
  <c r="W29" i="1"/>
  <c r="R29" i="1"/>
  <c r="R28" i="1"/>
  <c r="W28" i="1" s="1"/>
  <c r="W27" i="1"/>
  <c r="R27" i="1"/>
  <c r="R26" i="1"/>
  <c r="W26" i="1" s="1"/>
  <c r="W25" i="1"/>
  <c r="R25" i="1"/>
  <c r="R24" i="1"/>
  <c r="W24" i="1" s="1"/>
  <c r="R23" i="1"/>
  <c r="R22" i="1"/>
  <c r="R21" i="1"/>
  <c r="W21" i="1" s="1"/>
  <c r="W20" i="1"/>
  <c r="R20" i="1"/>
  <c r="R19" i="1"/>
  <c r="W19" i="1" s="1"/>
  <c r="W18" i="1"/>
  <c r="R18" i="1"/>
  <c r="R17" i="1"/>
  <c r="W17" i="1" s="1"/>
  <c r="W16" i="1"/>
  <c r="R16" i="1"/>
  <c r="R15" i="1"/>
  <c r="W15" i="1" s="1"/>
  <c r="W14" i="1"/>
  <c r="R14" i="1"/>
  <c r="R13" i="1"/>
  <c r="W13" i="1" s="1"/>
  <c r="W12" i="1"/>
  <c r="R12" i="1"/>
  <c r="R11" i="1"/>
  <c r="W11" i="1" s="1"/>
  <c r="R10" i="1"/>
  <c r="R8" i="1"/>
  <c r="R7" i="1"/>
  <c r="R5" i="1"/>
  <c r="AJ18" i="1" l="1"/>
  <c r="AH18" i="1"/>
  <c r="AJ17" i="1"/>
  <c r="AH17" i="1"/>
  <c r="AH14" i="1"/>
  <c r="AJ14" i="1"/>
</calcChain>
</file>

<file path=xl/sharedStrings.xml><?xml version="1.0" encoding="utf-8"?>
<sst xmlns="http://schemas.openxmlformats.org/spreadsheetml/2006/main" count="1102" uniqueCount="206">
  <si>
    <t>Dimensión</t>
  </si>
  <si>
    <t>Código Programa</t>
  </si>
  <si>
    <t xml:space="preserve">Programa </t>
  </si>
  <si>
    <t>Componente</t>
  </si>
  <si>
    <t>Código subprograma</t>
  </si>
  <si>
    <t>Subprograma</t>
  </si>
  <si>
    <t>Código proyecto (BPI)</t>
  </si>
  <si>
    <t>Proyecto</t>
  </si>
  <si>
    <t>Meta de Producto Anual</t>
  </si>
  <si>
    <t>Estrategia de PTS</t>
  </si>
  <si>
    <t xml:space="preserve">Actividades </t>
  </si>
  <si>
    <t>Cantidad Programada</t>
  </si>
  <si>
    <t>Unidad de Medida</t>
  </si>
  <si>
    <t>Actividades programadas por trimestre</t>
  </si>
  <si>
    <t>Línea de Acción</t>
  </si>
  <si>
    <t>Recursos programados</t>
  </si>
  <si>
    <t>Responsables del cumplimiento</t>
  </si>
  <si>
    <t>Actividades ejecutadas por trimestre</t>
  </si>
  <si>
    <t>Recursos ejecutados</t>
  </si>
  <si>
    <t>I</t>
  </si>
  <si>
    <t>II</t>
  </si>
  <si>
    <t>III</t>
  </si>
  <si>
    <t>IV</t>
  </si>
  <si>
    <t>Total</t>
  </si>
  <si>
    <t>Línea Operativa</t>
  </si>
  <si>
    <t>Categoría Línea Operativa</t>
  </si>
  <si>
    <t>Código Rubro Presupuestal</t>
  </si>
  <si>
    <t>Fuente de Financiación</t>
  </si>
  <si>
    <t>Total recursos programados 
(Miles de Pesos)</t>
  </si>
  <si>
    <t xml:space="preserve">Dependencia </t>
  </si>
  <si>
    <t xml:space="preserve">Cargo </t>
  </si>
  <si>
    <t>Nombres y Apellidos</t>
  </si>
  <si>
    <t>Total recursos ejecutados 
(Miles de Pesos)</t>
  </si>
  <si>
    <t>DIMENSIÓN_FORTALECIMIENTO_DE_LA_AUTORIDAD_SANITARIA_PARA_LA_GESTIÓN_EN_SALUD</t>
  </si>
  <si>
    <t>DESARROLLO SOCIAL, INTEGRAL Y HUMANO</t>
  </si>
  <si>
    <t>FORTALECIMIENTO_DE_LA_AUTORIDAD_SANITARIA</t>
  </si>
  <si>
    <t>2.3.2</t>
  </si>
  <si>
    <t>Goce efectivo de derechos en salud</t>
  </si>
  <si>
    <t>Actualización permanente de bases de datos del Régimen Subsidiado (derechos de salud)</t>
  </si>
  <si>
    <t xml:space="preserve">A 2019 la comunidad Santafereña gozara de una atención integral en salud basada en calidad, eficiencia y efectividad Mejoramiento de la gestión presupuestal para la equitativa asignación de los recursos, generando así una correcta producción social en salud. </t>
  </si>
  <si>
    <t>Incentivar la práctica de una política social basada en el respecto, la tolerancia y las buenas prácticas de salud, dirigiéndolas no solo desde un perspectiva de orden público sino desde un nivel personal y familiar basado en la corresponsabilidad (forjado desde la familia, las instituciones educativas y la sociedad en general).</t>
  </si>
  <si>
    <t>Promoción de la afiliación al sgsss a la población sin capacidad de pago para ingresar al régimen subsidiado, mediante la realización de programas radiales  informativos.</t>
  </si>
  <si>
    <t>Número</t>
  </si>
  <si>
    <t>Gestión de la salud pública</t>
  </si>
  <si>
    <t>GSP</t>
  </si>
  <si>
    <t>I.5.A.2.2.23</t>
  </si>
  <si>
    <t>Recursos_del_Esfuerzo_Propio_Territorial_Recursos_propios</t>
  </si>
  <si>
    <t>SECRETARIA DE SALUD Y DESARROLLO  SOCIAL</t>
  </si>
  <si>
    <t>SECRETARIO DE SALUD Y DESARROLLO SOCIAL</t>
  </si>
  <si>
    <t>SANTIAGO VARELA MACIAS</t>
  </si>
  <si>
    <t>Realizar los cambios presupuestales necesarios según la LMA y hacer los giros pertinentes y oportunos si hay situación de fondos para cofinanciar el RS</t>
  </si>
  <si>
    <t>PORCENTAJE</t>
  </si>
  <si>
    <t>Disminución del número de personas afiliadas al régimen subsidiado garantizando su movilidad al régimen contributivo (derechos de salud)</t>
  </si>
  <si>
    <t>Promoción de la afiliación como cotizantes al sgsss a la población con capacidad de pago, mediante la realización de programas radiales  informativos.</t>
  </si>
  <si>
    <t>Realizar 2 publicaciones y lecturas publicas de los priorizados a afiliar al régimen subsidiado</t>
  </si>
  <si>
    <t xml:space="preserve">Depurar las Bd del Régimen subsidiado en un 95% </t>
  </si>
  <si>
    <t>1 convenio celebrado entre la ESE y la Admón. Municipal para la prestación de servicios a la población vinculada</t>
  </si>
  <si>
    <t xml:space="preserve">Número </t>
  </si>
  <si>
    <t>DIMENSIÓN_CONVIVENCIA_SOCIAL_Y_SALUD_MENTAL</t>
  </si>
  <si>
    <t>PROMOCION_DE_LA_SALUD_MENTAL_Y_LA_CONVIVENCIA</t>
  </si>
  <si>
    <t>2.3.1</t>
  </si>
  <si>
    <t>Salud Pública</t>
  </si>
  <si>
    <t>Prevención de problemáticas de salud mental (Salud pública)</t>
  </si>
  <si>
    <t xml:space="preserve">Implementar programas dirigidos a la prevención y tratamientos de consumo de sustancias psicoactivas, acompañamiento desde la edad escolar, educación para la prevención de la violencia intrafamiliar </t>
  </si>
  <si>
    <t>Identificar la población no vulnerable del municipio, dándole a conocer la ruta de acceso y/o atención integral en atención psicosocial que permita fortalecer la capacidad de respuesta entre los diferentes actores, mejorando la atención a prestar</t>
  </si>
  <si>
    <t>Implementación y seguimiento de la estrategia Habilidades para la vida desde una perspectiva pedagógica con grupos organizados y/o focalizados  tanto urbanos como rurales (Monitores de deportes, grupos de madres y padres de familia de diferentes programas municipales, docentes o profesionales que trabajen con la primera infancia)</t>
  </si>
  <si>
    <t>Promoción de la salud</t>
  </si>
  <si>
    <t>PIC</t>
  </si>
  <si>
    <t>I.5.A.2.2.17.1</t>
  </si>
  <si>
    <t>Recursos_Provenientes_del_Sistema_General_de_Participaciones_SGP</t>
  </si>
  <si>
    <t xml:space="preserve">Actividades lúdico- educativas para promover en los diferentes escenarios municipales, urbanos y rurales, la atención psicosocial individual y familiar por situaciones asociadas a  (Violencia sexual, VIF, bullying y ciberbulling, pautas de crianza- buen trato, y depresión, e intento de suicidio), a grupos organizados, instituciones educativas y autoridades municipales (40 actividades de cada tema).
</t>
  </si>
  <si>
    <t>Promoción de la salud.</t>
  </si>
  <si>
    <t>1. Recursos Provenientes del Sistema General de Participaciones (SGP), los estimará el MSPS a cada ET conforme  a la Ley 715 de 2018</t>
  </si>
  <si>
    <t>SECRETARIA DE SALUD Y BIENESTAR SOCIAL</t>
  </si>
  <si>
    <t>SECRETARIO DE SALUD Y B.S</t>
  </si>
  <si>
    <t>Campaña comunicativa sobre la estrategia pedagógica de Pactos por la vida (las 8C), por medio de 4 programas radiales, 1 programa televisivo y 2 jornadas lúdico- recreativas en espacios públicos del municipio, con población adolescente y/o adulta.</t>
  </si>
  <si>
    <t>Gestión del riesgo en salud</t>
  </si>
  <si>
    <t xml:space="preserve">Implementar y realizar seguimiento a la estrategia de proyecto de vida, por medio de talleres dinámicos y consecutivos a la población escolarizada de los grados 10 y 11, tanto urbanos como rurales, y a grupos organizados de adulto mayor. </t>
  </si>
  <si>
    <t xml:space="preserve">Celebración del día Mundial de la Salud Mental en el mes de octubre,  con actividades de promoción y prevención mediante carnaval de la salud mental. </t>
  </si>
  <si>
    <t>Capacitación y formación de promotores en salud mental, del personal institucionalizado (personal de la ESE Hospital, docentes  y funcionarios públicos), en primeros auxilios psicológicos, identificación de factores de riesgo, factores protectores y el papel del acompañante o la familia en los trastornos emocionales, por medio de estrategias dinámicas.</t>
  </si>
  <si>
    <t>Educación en salud mental, daños y riesgos asociados al consumo de sustancias psicoactivas, dirigidos a población en general en zona urbana y rural de manera equitativa (igual numero de actividades para cada zona).</t>
  </si>
  <si>
    <t>PREVENCION_Y_ATENCION_INTEGRAL_A_PROBLEMAS_Y_TRASTORNOS_MENTALES_Y_A_DIFERENTES_FORMAS_DE_VIOLENCIA</t>
  </si>
  <si>
    <t>Talleres educativos de Habilidades para la vida con comunidad en general, enfocados desde la prevención del consumo de sustancias psicoactivas.</t>
  </si>
  <si>
    <t>I.5.A.2.2.17.2</t>
  </si>
  <si>
    <t>DIMENSIÓN_SALUD_Y_ÁMBITO_LABORAL</t>
  </si>
  <si>
    <t>SEGURIDAD_Y_SALUD_EN_EL_TRABAJO</t>
  </si>
  <si>
    <t>Promoción de la seguridad y salud en el trabajo</t>
  </si>
  <si>
    <t xml:space="preserve">En el 2018 el municipio de Santa fe de Antioquia aumentara las acciones de promoción y prevención en el ámbito laboral desde la línea base de 2016 </t>
  </si>
  <si>
    <t xml:space="preserve">Información, educación y comunicación en salud en el ámbito laboral </t>
  </si>
  <si>
    <t>Talleres de sensibilización y asesoría sobre el uso de EPP (elementos de protección personal), con trabajadores informales tanto de la zona urbana como rural.</t>
  </si>
  <si>
    <t>I.5.A.2.2.21.1</t>
  </si>
  <si>
    <t>Implementar estrategias y acciones de educación y sensibilización social para el fomento del autocuidado y prevención de accidentes y enfermedades laborales, con trabajadores informales de la zona urbana y rural del municipio</t>
  </si>
  <si>
    <t>DIMENSIÓN_SEGURIDAD_ALIMENTARIA_Y_NUTRICIONAL</t>
  </si>
  <si>
    <t>CONSUMO_Y_APROVECHAMIENTO_BIOLOGICO_DE_ALIMENTOS</t>
  </si>
  <si>
    <t>Seguridad alimentaria y nutricional con calidad</t>
  </si>
  <si>
    <t xml:space="preserve">En el 2018 el municipio de Santa Fe de Antioquia disminuirá  en un 0.01% la  prevalencia de desnutrición  en niños y niñas menores de 5 años </t>
  </si>
  <si>
    <t xml:space="preserve">Seguridad alimentaria y nutricional integral </t>
  </si>
  <si>
    <t>Capacitación en la estrategia IAMI con maternas, gestantes, familias y funcionarios que brinden atención a esta población, con difusión masiva sobre alimentación exclusiva de lactancia materna, alimentación complementaria hasta los 2 años, promoción de la red de apoyo. Mediante talleres y realización de programas de radio.</t>
  </si>
  <si>
    <t>I.5.A.2.2.18.2</t>
  </si>
  <si>
    <t xml:space="preserve">Movilización para la promoción de la Semana Mundial de la Lactancia Materna del 7 al 12  de agosto de 2018, adoptando el lema internacional, con Personal que trabaja con gestantes, lactantes y primera infancia, en la zona urbana y rural. </t>
  </si>
  <si>
    <t xml:space="preserve">Implementación y seguimiento de la estrategia Tienda Escolar saludable mediante una actividad educativa con (rectores, concejo directivo, administrativos de las tiendas escolares, docentes) y padres y madres de familia de las cinco instituciones priorizadas. </t>
  </si>
  <si>
    <t>Programas educativos sobre frutas y verduras  con escolares y comunidad en general de la zona rural y urbana, por medio de estrategias dinámicas.</t>
  </si>
  <si>
    <t>Taller didáctico de Hábitos Alimentarios Ssludables con grupos organizados de deportistas,  grupos juveniles, y  asistentes de ginmasio.</t>
  </si>
  <si>
    <t>Talleres grupales de manipulación de alimentos.</t>
  </si>
  <si>
    <t>DISPONIBILIDAD_Y_ACCESO_A_LOS_ALIMENTOS</t>
  </si>
  <si>
    <t xml:space="preserve">Actividades Educativas de promoción de hábitos alimentarios saludables a través de la presentación del plato saludable, con población tanto urbana como rural (aporte de nutrientes para la salud y la nutrición, desestimulo de consumo de alimentos no saludables) con difusión mediante 2 programas radiales. </t>
  </si>
  <si>
    <t>I.5.A.2.2.18.1</t>
  </si>
  <si>
    <t>Actividades prácticas de alimentación saludable, a través de talleres de preparación de alimentos saludables (Talleres de cocina), de acuerdo a las condiciones de vida, el acceso a los alimentos de cada grupo donde se realice el taller (urbano como rural), y las necesidades físicas de acuerdo al ciclo vital de vida.</t>
  </si>
  <si>
    <t>Asesoria Nutricional en el hogar, a las familias con niños y/o niñas, pertenicientes a Hogares FAMI, Hogares comunitarios y programas sociales como Mas Fámilias en Acción, Buen Comienzo, centro de recuperación Maná, entre otros.</t>
  </si>
  <si>
    <t>Asesoria de manipulación de alimentos en el hogar, a las familias con niños y/o niñas, pertenicientes a Hogares FAMI, Hogares comunitarios y programas sociales como Mas Fámilias en Acción, Buen Comienzo, centro de recuperación Maná, entre otros.</t>
  </si>
  <si>
    <t>DIMENSIÓN_DE_VIDA_SALUDABLE_Y_CONDICIONES_NO_TRANSMISIBLES</t>
  </si>
  <si>
    <t>MODOS_CONDICIONES_Y__ESTILOS_DE_VIDA_SALUDABLES</t>
  </si>
  <si>
    <t>Promoción de la vida saludable con condiciones no transmisibles (salud pública)</t>
  </si>
  <si>
    <t>En el 2018 el municipio de Santa Fe de Antioquia incrementara en un 5% prácticas de autocuidado para la prevención y manejo de las enfermedades no transmisibles, la salud bucal, visual y auditiva,  a partir de la línea de base de 2018</t>
  </si>
  <si>
    <t>Acciones de información, educación y comunicación (IEC)en promoción de estilos de vida saludables y prevención de la enfermedad no transmisible</t>
  </si>
  <si>
    <t xml:space="preserve">Promoción de Estilos de Vida Saludables, mediante (3 urbana y 3 rurales) en la semana nacional de los estilos de vida saludable del Mes de Septiembre de 2017 con población en general. </t>
  </si>
  <si>
    <t>Numero</t>
  </si>
  <si>
    <t>I.5.A.2.2.16.1</t>
  </si>
  <si>
    <t>CONDICIONES_CRONICAS_PREVALENTES</t>
  </si>
  <si>
    <t>Acciones de información, educación y comunicación (IEC)en promoción de estilos de vida saludables y prevención de la enfermedad</t>
  </si>
  <si>
    <t>Actividad física (deporte, aeróbicos, danza, acondicionamiento físico, entre otros.) con grupos escolarizados  o grupos conformados de adolescentes y/o adultos de la zona rural del municipio.</t>
  </si>
  <si>
    <t xml:space="preserve">Actividad física con grupos (comunidad en general) de zona urbana del municipio (aeróbicos, hidroaerobicos, caminatas, ciclo vías, entre otras actividades físicas) . </t>
  </si>
  <si>
    <t xml:space="preserve">Jornadas Pedagógica de promoción "Este es un lugar libre de humo de cigarrillo y tabaco", en espacios públicos del municipio de la zona urbana y rural. </t>
  </si>
  <si>
    <t>DIMENSIÓN_VIDA_SALUDABLE_Y_ENFERMEDADES_TRANSMISIBLES</t>
  </si>
  <si>
    <t>ENFERMEDADES_EMERGENTES_RE_EMERGENTES_Y_DESATENDIDAS</t>
  </si>
  <si>
    <t>Campañas de vacunación para la primera infancia, infancia, adolescencia, juventud y adultos (Salud pública)</t>
  </si>
  <si>
    <t xml:space="preserve">A 2019 disminución en las tasas de transmisión del virus del Dengue y Chicungunya, autocuidado por parte de la población. Manejo integral de residuos. Poner en funcionamiento programa de educación en la prevención y en la eliminación de focos de proliferación de estos insectos </t>
  </si>
  <si>
    <t>Talleres didácticos de enfermedades prevalentes en el adulto mayor, con grupos conformados de adultos mayores de la zona urbana y rural del municipio</t>
  </si>
  <si>
    <t>I.5.A.2.2.20.2.3</t>
  </si>
  <si>
    <t xml:space="preserve">Socialización programa de atención de tuberculosis pulmonar en el día mundial de la tuberculosis, mediante medios de comunicación masiva (radio, televisión, periódicos, pagina Web) mediante jornada pedagógica en espacios públicos del municipio. </t>
  </si>
  <si>
    <t>Capacitación de tomas de presión y tamizajes a monitores del inder, y profesionales que trabajen con niños, niñas, adolescentes y adulto mayor.</t>
  </si>
  <si>
    <t>Fortalecimiento del sistema de vigilancia en salud pública a través del comité de Vigilancia Epidemiológica Municipal y la estrategia de Búsqueda Activa Institucional.</t>
  </si>
  <si>
    <t xml:space="preserve">En el 2018 el municipio lograra el 100% en el proceso de vigilancia en salud publica </t>
  </si>
  <si>
    <t>Implementación del proceso de vigilancia en salud publica</t>
  </si>
  <si>
    <t xml:space="preserve">Jornadas pedagógicas para la prevención de enfermedades transmitidas por vectores del municipio, mediante visitas casa a casa en los sectores urbanos y rurales donde se presenten casos positivos en el municipio. </t>
  </si>
  <si>
    <t>ENFERMEDADES_INMUNOPREVENIBLES</t>
  </si>
  <si>
    <t>En el 2018 el municipio de Santa Fe de Antioquia aumentara las acciones dirigidas la población vulnerable del municipio en relación a la línea base de 2016</t>
  </si>
  <si>
    <t xml:space="preserve">PROMOCIÓN DEL BUENTRATO, DERECHOS Y DEBERES EN LA INFANCIA </t>
  </si>
  <si>
    <t xml:space="preserve">Apoyo 3 jornadas de vacunación sin barreras. </t>
  </si>
  <si>
    <t>I.5.A.2.2.20.1</t>
  </si>
  <si>
    <t>Capacitación sobre enfermedades transmitidas por animales (zoonoasis), haciendo énfasis en la importancia de las vacunas de los animales domésticos y la importancia del reporte posibles accidentes rábicos, para la adecuada aplicación de la vacuna Antirrábica.</t>
  </si>
  <si>
    <t>DIMENSIÓN_TRANSVERSAL_GESTIÓN_DIFERENCIAL_DE_POBLACIONES_VULNERABLES</t>
  </si>
  <si>
    <t>DESARROLLO_INTEGRAL_DE_LAS_NIÑAS_NIÑOS_Y_ADOLESCENTES</t>
  </si>
  <si>
    <t>En el 2017 el municipio de Santa Fe de Antioquia aumentara las acciones dirigidas la población vulnerable del municipio en relación a la línea base de 2016</t>
  </si>
  <si>
    <t>Realización de 3 jornadas de búsquedas activas comunitarias de susceptibles</t>
  </si>
  <si>
    <t>Realización de 3 monitoreos rápidos de cobertura</t>
  </si>
  <si>
    <t xml:space="preserve">Gestión del riesgo </t>
  </si>
  <si>
    <t>DIMENSIÓN_SALUD_PÚBLICA_EN_EMERGENCIAS_Y_DESASTRES</t>
  </si>
  <si>
    <t>DESARROLLO Y COMPETITIVIDAD TERRITORIAL, DE INFRAESTRUCTURA Y DESARROLLO AMBIENTAL</t>
  </si>
  <si>
    <t>RESPUESTA_EN_SALUD_ANTE_SITUACIONES_DE_EMERGENCIAS_Y_DESASTRES</t>
  </si>
  <si>
    <t>3.1.1</t>
  </si>
  <si>
    <t>Ordenamiento territorial y planeación</t>
  </si>
  <si>
    <t>Estudio para la definición de zonas de amenaza y riesgo</t>
  </si>
  <si>
    <t xml:space="preserve">En el 2018 el municipio de  Santa Fe de Antioquia adoptara y adaptara el plan de Emergencias y desastres </t>
  </si>
  <si>
    <t xml:space="preserve">Acciones de articulación sectorial, prevención y respuesta ante emergencias y desastres </t>
  </si>
  <si>
    <t>Un taller sobre socialización de planes de riesgos de gestión integral del riesgo de desastres, con población en general.</t>
  </si>
  <si>
    <t>I.1.A.12.6.1.1</t>
  </si>
  <si>
    <t>GESTION_INTEGRAL_DE_RIESGOS_EN_EMERGENCIAS_Y_DESASTRES</t>
  </si>
  <si>
    <t xml:space="preserve">Capacitaciones en primeros auxilios a grupos organizados o comunidad en general para la toma de acciones frente alguna emergencia o desastre en el municipio. </t>
  </si>
  <si>
    <t>Fortalecimiento del consejo municipal de Política Social (COMPOS), como una instancia articuladora de las políticas, planes e instancias sectoriales que orientan el gasto público social.</t>
  </si>
  <si>
    <t xml:space="preserve">En el 2017 el municipio lograra el 100% en el proceso de vigilancia en salud publica </t>
  </si>
  <si>
    <t>Contratación de recurso humano para el apoyo a la gestión en salud pública.</t>
  </si>
  <si>
    <t>Apoyo logístico para investigaciones de campo en casos susceptibles de vigilancia epidemiológica</t>
  </si>
  <si>
    <t>I.5.A.2.2.23.2.5</t>
  </si>
  <si>
    <t>Apoyo logístico al transporte de biológicos</t>
  </si>
  <si>
    <t>DIMENSIÓN_SEXUALIDAD_DERECHOS_SEXUALES_Y_REPRODUCTIVOS</t>
  </si>
  <si>
    <t>PREVENCION_Y_ATENCION_INTEGRAL_EN_SALUD_SEXUAL_Y_REPRODUCTIVA_DESDE_UN_ENFOQUE_DE_DERECHOS</t>
  </si>
  <si>
    <t>Prevención y atención integral en SSR desde un enfoque de derechos</t>
  </si>
  <si>
    <t>En el 2018 el municipio de Santa Fe de Antioquia aumentara las acciones de promoción y prevención en salud sexual y reproductiva según la línea base de 2016</t>
  </si>
  <si>
    <t>Acciones de promoción, prevención y atención en salud sexual y reproductiva</t>
  </si>
  <si>
    <t>Sensibilización del personal de la ESE del municipio, EPS, IPS, Funcionarios públicos e instituciones descentralizadas, sobre parto humanizado, desde el enfoque de derechos y equidad de género.</t>
  </si>
  <si>
    <t>I.5.A.2.2.19.2</t>
  </si>
  <si>
    <t>PROMOCION_DE_LOS_DERECHOS_SEXUALES_Y_REPRODUCTIVOS_Y_EQUIDAD_DE_GENERO</t>
  </si>
  <si>
    <t>Promoción de los derechos y deberes sexuales, reproductivos y de equidad de género</t>
  </si>
  <si>
    <t>Talleres didácticos de mitigación de riesgos de embarazo en adolescente (métodos anticonceptivos) (60), enfermedades de transmisión sexual (60),  derechos sexuales y reproductivos (60), diversidad sexual -LGTBI- (40), dirigida a la comunidad educativa rural y urbana-Atención preferencial y diferencial para adolescentes y jóvenes.</t>
  </si>
  <si>
    <t>I.5.A.2.2.19.1</t>
  </si>
  <si>
    <t xml:space="preserve">Jornada Pedagógica del Día Mundial de la prevención del VIH SIDA, promoción de la realización de la prueba rápida de VIH y promoción del condón con doble propósito. Día mundial del cáncer de Seno y Cuello Uterino </t>
  </si>
  <si>
    <t xml:space="preserve">Mejorar el programa de Salud Pública en especial los planes de educación sexual desde los primeros años Programa de educación sexual para niños, jóvenes y adultos, generador de conciencia y de hábitos de autocuidado. </t>
  </si>
  <si>
    <t>Sensibilización sobre la preparación para la maternidad y la paternidad, con gestantes y sus acompañantes del municipio mediante encuentros educativos.  (cuidados del recién nacido, importancia de la lactancia materna, higiene, signos de alerta para consultar el medico, entro otros)</t>
  </si>
  <si>
    <t>PARTICIPACIÓN SOCIAL E INCLUSIÓN CON ENFOQUE DE SEXO Y GENERO</t>
  </si>
  <si>
    <t>Jornadas de Desparasitación antihelmíntica para niños  en edad escolar (5 a 14 años). 1 jornada con instituciones educativas de la zona urbana y 2 jornadas en instituciones educativas rurales. Se inicia con una jornada de desparasitación en la zona rural en el primer trimestre.</t>
  </si>
  <si>
    <t>I.5.A.2.2.22.1</t>
  </si>
  <si>
    <t>Jornada de prevensión de pediculosis (piojos) y erradicación, para niños  en edad escolar (5 a 14 años), tanto en la zona urbana como rural.</t>
  </si>
  <si>
    <t xml:space="preserve">Sensibilización a los padres, madres, niños y niñas (2 a 14 años) sobre la importancia de la salud oral con población más vulnerable de la zona rural dispersa, mediante charla educativa. </t>
  </si>
  <si>
    <t>Formación de padres de familia como agentes líderes en AIEPI comunitario (atención integral de enfermedades prevalentes en la primera infancia) para identificación de signos y señales de alarma en temas de salud de los niños, niñas y adolescentes, en la zona urbana y rural del municipio.</t>
  </si>
  <si>
    <t>DISCAPACIDAD</t>
  </si>
  <si>
    <t>2.4.3</t>
  </si>
  <si>
    <t>Atención a las personas en situación de discapacidad</t>
  </si>
  <si>
    <t>Realización de campañas para la promoción de valores al interior de la familia, posicionándola como núcleo fundamental de la sociedad, que promueva espacios de reflexión y comunicación a su interior, apoye la transición a la paternidad y la maternidad, y fortalezca las relaciones de pareja, incluyendo estas campañas de la celebración del día Mundial de la Familia.</t>
  </si>
  <si>
    <t xml:space="preserve">ESTRATEGIAS DE INFORMACIÓN, EDUCACIÓN Y COMUNICACIÓN (IEC)  CON LAS PERSONAS CON DISCAPACIDAD, FAMILIAS Y COMUNIDAD </t>
  </si>
  <si>
    <t>Acompañamiento psicosocial a grupos conformados de poblaciones vulnerables ( Personas con Discapacidad, víctimas del conflicto armado,  violencia xexual, de género, bullying , intento de suicidio) de manera semanal (1 o dos veces por semana) e individual en caso de ser solicitado y necesario por la población.</t>
  </si>
  <si>
    <t>I.5.A.2.2.22.2</t>
  </si>
  <si>
    <t>Apoyar emocionalmente a las familias con personas en situación de discapacidad de la zona urbana y rural, por medio del fomento de la inteligencia emocional, reconociendo los sentimientos propios frente a las diferentes situaciones que se le presentan con el objetivo de aprender a controlarlas.</t>
  </si>
  <si>
    <t>Capacitación a las familias  de la zona urbana y rural (visita familiar) que tienen miembros en condición de discapacidad para crear y fortalecer habilidades para la vida diaria en el hogar, con inclusión social  para la promoción de valores al interior de la familia,  enseñando los derechos y el trato digno por esta población vulnerable</t>
  </si>
  <si>
    <t>Analisis de información actualizada durante el proceso de recaracterización (RLCPD) de las personas con discpacidad durante el presente año.</t>
  </si>
  <si>
    <t>DIMENSIÓN_DE_SALUD_AMBIENTAL</t>
  </si>
  <si>
    <t>HABITAT_SALUDABLE</t>
  </si>
  <si>
    <t>3.5.1</t>
  </si>
  <si>
    <t>Medio Ambiente</t>
  </si>
  <si>
    <t>Apoyo en implementación de Proyectos Ciudadanos de Educación Ambiental (PROCEDAS) y Proyectos Ambientales Escolares (PRAES)</t>
  </si>
  <si>
    <t>Atención Primaria en Salud Ambiental APSA: busca definir la participación e intervención conjunta de los niveles territoriales con competencias en salud ambiental, en la implementación de la APS, posicionando la gestión intersectorial y la participación social en la intervención de los determinantes sanitarios y ambientales, para el cumplimiento de los objetivos y metas de la dimensión.</t>
  </si>
  <si>
    <t>Promoción del buen uso de los recursos no renovables y el cuidado del medio ambiente del municipio, por medio de talleres didácticos de separación de residuos sólidos para reciclar, reutilización de residuos sólidos a través de la creatividad, y recolección de residuos solidos que generen peligro para la salud del municipio, a través de encuentros intersectoriales y talleres educativos con población rural y urbana, .</t>
  </si>
  <si>
    <t>I.5.A.2.2.15.1</t>
  </si>
  <si>
    <t>TABLA 14: ELABORACIÓN Y CONSOLIDACIÓN DEL PLAN DE ACCIÓN EN SALUD (PAS) SANTA FE DE ANTIOQUIA 2018
Ver documento de Lineamientos Metodológicos, Técnicos y Operativos - Pág.. 243</t>
  </si>
  <si>
    <t>% DE EJECUCIÓN</t>
  </si>
  <si>
    <t>Cantidad de actividades sin ejecutar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</si>
</sst>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quot;$&quot;#,##0.00"/>
  </numFmts>
  <fonts count="24" x14ac:knownFonts="1">
    <font>
      <sz val="11"/>
      <color theme="1"/>
      <name val="Calibri"/>
      <family val="2"/>
      <scheme val="minor"/>
    </font>
    <font>
      <sz val="11"/>
      <color theme="1"/>
      <name val="Calibri"/>
      <family val="2"/>
      <scheme val="minor"/>
    </font>
    <font>
      <b/>
      <sz val="16"/>
      <color theme="0"/>
      <name val="Verdana"/>
      <family val="2"/>
    </font>
    <font>
      <b/>
      <sz val="11"/>
      <color theme="4" tint="-0.499984740745262"/>
      <name val="Verdana"/>
      <family val="2"/>
    </font>
    <font>
      <b/>
      <sz val="11"/>
      <color theme="0"/>
      <name val="Times"/>
    </font>
    <font>
      <sz val="10"/>
      <color theme="8" tint="-0.499984740745262"/>
      <name val="Calibri"/>
      <family val="2"/>
      <scheme val="minor"/>
    </font>
    <font>
      <sz val="11"/>
      <color theme="8" tint="-0.499984740745262"/>
      <name val="Times"/>
    </font>
    <font>
      <sz val="11"/>
      <color theme="8" tint="-0.499984740745262"/>
      <name val="Calibri"/>
      <family val="2"/>
      <scheme val="minor"/>
    </font>
    <font>
      <sz val="10"/>
      <color theme="8" tint="-0.499984740745262"/>
      <name val="Arial"/>
      <family val="2"/>
    </font>
    <font>
      <sz val="11"/>
      <color rgb="FF002060"/>
      <name val="Times"/>
    </font>
    <font>
      <sz val="10"/>
      <color theme="8" tint="-0.499984740745262"/>
      <name val="Calibri"/>
      <family val="2"/>
    </font>
    <font>
      <sz val="10"/>
      <color theme="1"/>
      <name val="Calibri"/>
      <family val="2"/>
      <scheme val="minor"/>
    </font>
    <font>
      <sz val="10"/>
      <name val="Arial"/>
      <family val="2"/>
    </font>
    <font>
      <sz val="10"/>
      <color rgb="FF002060"/>
      <name val="Calibri"/>
      <family val="2"/>
      <scheme val="minor"/>
    </font>
    <font>
      <sz val="11"/>
      <color rgb="FF203764"/>
      <name val="Times New Roman"/>
      <family val="1"/>
    </font>
    <font>
      <sz val="10"/>
      <color rgb="FF203764"/>
      <name val="Calibri"/>
      <family val="2"/>
      <scheme val="minor"/>
    </font>
    <font>
      <sz val="11"/>
      <name val="Times"/>
    </font>
    <font>
      <sz val="10"/>
      <name val="Calibri"/>
      <family val="2"/>
      <scheme val="minor"/>
    </font>
    <font>
      <sz val="11"/>
      <name val="Calibri"/>
      <family val="2"/>
      <scheme val="minor"/>
    </font>
    <font>
      <sz val="11"/>
      <name val="Times New Roman"/>
      <family val="1"/>
    </font>
    <font>
      <sz val="10"/>
      <name val="Calibri"/>
      <family val="2"/>
    </font>
    <font>
      <sz val="11"/>
      <color theme="8" tint="-0.499984740745262"/>
      <name val="Arial"/>
      <family val="2"/>
    </font>
    <font>
      <sz val="11"/>
      <color rgb="FF002060"/>
      <name val="Times New Roman"/>
      <family val="1"/>
    </font>
    <font>
      <sz val="11"/>
      <color theme="0"/>
      <name val="Times New Roman"/>
      <family val="1"/>
    </font>
  </fonts>
  <fills count="7">
    <fill>
      <patternFill patternType="none"/>
    </fill>
    <fill>
      <patternFill patternType="gray125"/>
    </fill>
    <fill>
      <patternFill patternType="solid">
        <fgColor rgb="FF00AAC9"/>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0000"/>
        <bgColor indexed="64"/>
      </patternFill>
    </fill>
    <fill>
      <patternFill patternType="solid">
        <fgColor rgb="FFCCFF66"/>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0" borderId="18" xfId="0" applyFont="1" applyFill="1" applyBorder="1" applyAlignment="1" applyProtection="1">
      <alignment horizontal="lef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horizontal="justify" vertical="center" wrapText="1"/>
    </xf>
    <xf numFmtId="1" fontId="5" fillId="0" borderId="18" xfId="0" applyNumberFormat="1" applyFont="1" applyFill="1" applyBorder="1" applyAlignment="1" applyProtection="1">
      <alignment horizontal="center" vertical="center" wrapText="1"/>
    </xf>
    <xf numFmtId="0" fontId="6" fillId="0" borderId="18" xfId="0" applyFont="1" applyFill="1" applyBorder="1" applyAlignment="1">
      <alignment horizontal="left" vertical="center" wrapText="1"/>
    </xf>
    <xf numFmtId="0" fontId="7" fillId="0" borderId="18" xfId="0" applyFont="1" applyFill="1" applyBorder="1" applyAlignment="1" applyProtection="1">
      <alignment horizontal="left" vertical="center"/>
    </xf>
    <xf numFmtId="0" fontId="6" fillId="0" borderId="19" xfId="0" applyFont="1" applyFill="1" applyBorder="1" applyAlignment="1">
      <alignment horizontal="left" vertical="center" wrapText="1"/>
    </xf>
    <xf numFmtId="0" fontId="8" fillId="0" borderId="18"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19" xfId="0" applyFont="1" applyFill="1" applyBorder="1" applyAlignment="1" applyProtection="1">
      <alignment horizontal="justify" vertical="center" wrapText="1"/>
    </xf>
    <xf numFmtId="9" fontId="5" fillId="0" borderId="18" xfId="0" applyNumberFormat="1" applyFont="1" applyFill="1" applyBorder="1" applyAlignment="1" applyProtection="1">
      <alignment horizontal="center" vertical="center" wrapText="1"/>
    </xf>
    <xf numFmtId="9" fontId="7" fillId="0" borderId="18" xfId="0" applyNumberFormat="1" applyFont="1" applyFill="1" applyBorder="1" applyAlignment="1" applyProtection="1">
      <alignment horizontal="left" vertical="center"/>
    </xf>
    <xf numFmtId="9" fontId="6" fillId="0" borderId="18" xfId="0" applyNumberFormat="1" applyFont="1" applyFill="1" applyBorder="1" applyAlignment="1">
      <alignment horizontal="left" vertical="center" wrapText="1"/>
    </xf>
    <xf numFmtId="0" fontId="10" fillId="0" borderId="18"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9" fontId="10" fillId="0" borderId="18" xfId="0" applyNumberFormat="1"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xf>
    <xf numFmtId="164" fontId="6" fillId="0" borderId="18" xfId="0" applyNumberFormat="1" applyFont="1" applyFill="1" applyBorder="1" applyAlignment="1">
      <alignment horizontal="left" vertical="center" wrapText="1"/>
    </xf>
    <xf numFmtId="0" fontId="8" fillId="0" borderId="21" xfId="0" applyFont="1" applyFill="1" applyBorder="1" applyAlignment="1">
      <alignment horizontal="left" vertical="center" wrapText="1"/>
    </xf>
    <xf numFmtId="2" fontId="4" fillId="4" borderId="12" xfId="0" applyNumberFormat="1" applyFont="1" applyFill="1" applyBorder="1" applyAlignment="1">
      <alignment horizontal="center" vertical="center" wrapText="1"/>
    </xf>
    <xf numFmtId="2" fontId="4" fillId="4" borderId="13"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9" fillId="0" borderId="25" xfId="0" applyFont="1" applyFill="1" applyBorder="1" applyAlignment="1" applyProtection="1">
      <alignment horizontal="justify" vertical="center" wrapText="1"/>
    </xf>
    <xf numFmtId="0" fontId="0" fillId="0" borderId="0" xfId="0" applyAlignment="1">
      <alignment wrapText="1"/>
    </xf>
    <xf numFmtId="0" fontId="0" fillId="0" borderId="0" xfId="0" applyFill="1"/>
    <xf numFmtId="0" fontId="5" fillId="0" borderId="18" xfId="0" applyNumberFormat="1" applyFont="1" applyFill="1" applyBorder="1" applyAlignment="1" applyProtection="1">
      <alignment horizontal="justify" vertical="center" wrapText="1"/>
    </xf>
    <xf numFmtId="0" fontId="6" fillId="0" borderId="18"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11" fillId="0" borderId="18" xfId="0" applyFont="1" applyFill="1" applyBorder="1" applyAlignment="1" applyProtection="1">
      <alignment wrapText="1"/>
    </xf>
    <xf numFmtId="0" fontId="11" fillId="0" borderId="18" xfId="0" applyFont="1" applyFill="1" applyBorder="1" applyAlignment="1" applyProtection="1">
      <alignment horizontal="left" wrapText="1"/>
    </xf>
    <xf numFmtId="0" fontId="12" fillId="0" borderId="18" xfId="0" applyFont="1" applyFill="1" applyBorder="1" applyAlignment="1" applyProtection="1">
      <alignment vertical="center" wrapText="1"/>
    </xf>
    <xf numFmtId="0" fontId="9" fillId="0" borderId="19" xfId="0" applyFont="1" applyFill="1" applyBorder="1" applyAlignment="1">
      <alignment horizontal="left" vertical="center" wrapText="1"/>
    </xf>
    <xf numFmtId="0" fontId="0" fillId="0" borderId="18" xfId="0" applyFill="1" applyBorder="1" applyAlignment="1" applyProtection="1">
      <alignment vertical="center"/>
    </xf>
    <xf numFmtId="0" fontId="0" fillId="0" borderId="18" xfId="0" applyFill="1" applyBorder="1" applyAlignment="1" applyProtection="1">
      <alignment horizontal="left" wrapText="1"/>
    </xf>
    <xf numFmtId="0" fontId="9" fillId="0" borderId="19" xfId="0" applyFont="1" applyFill="1" applyBorder="1" applyAlignment="1">
      <alignment horizontal="justify" vertical="center" wrapText="1"/>
    </xf>
    <xf numFmtId="0" fontId="0" fillId="0" borderId="21" xfId="0" applyFill="1" applyBorder="1" applyAlignment="1" applyProtection="1">
      <alignment horizontal="center" vertical="center" wrapText="1"/>
    </xf>
    <xf numFmtId="0" fontId="13" fillId="0" borderId="18" xfId="0" applyFont="1" applyFill="1" applyBorder="1" applyAlignment="1" applyProtection="1">
      <alignment horizontal="left" vertical="center" wrapText="1"/>
    </xf>
    <xf numFmtId="0" fontId="14" fillId="0" borderId="18" xfId="0" applyFont="1" applyFill="1" applyBorder="1" applyAlignment="1">
      <alignment wrapText="1"/>
    </xf>
    <xf numFmtId="0" fontId="15" fillId="0" borderId="18" xfId="0" applyFont="1" applyFill="1" applyBorder="1" applyAlignment="1">
      <alignment vertical="center"/>
    </xf>
    <xf numFmtId="0" fontId="16" fillId="0" borderId="18" xfId="0" applyFont="1" applyFill="1" applyBorder="1" applyAlignment="1">
      <alignment horizontal="left" vertical="center" wrapText="1"/>
    </xf>
    <xf numFmtId="0" fontId="17" fillId="0" borderId="18" xfId="0" applyFont="1" applyFill="1" applyBorder="1" applyAlignment="1" applyProtection="1">
      <alignment horizontal="left" vertical="center"/>
    </xf>
    <xf numFmtId="0" fontId="17" fillId="0" borderId="18" xfId="0" applyFont="1" applyFill="1" applyBorder="1" applyAlignment="1" applyProtection="1">
      <alignment horizontal="left" vertical="center" wrapText="1"/>
    </xf>
    <xf numFmtId="0" fontId="16" fillId="0" borderId="1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9" fillId="0" borderId="18" xfId="0" applyFont="1" applyFill="1" applyBorder="1" applyAlignment="1">
      <alignment horizontal="center" vertical="center" wrapText="1"/>
    </xf>
    <xf numFmtId="0" fontId="17" fillId="0" borderId="18" xfId="0" applyFont="1" applyFill="1" applyBorder="1" applyAlignment="1">
      <alignment horizontal="justify" vertical="center" wrapText="1"/>
    </xf>
    <xf numFmtId="0" fontId="20" fillId="0" borderId="18" xfId="0" applyFont="1" applyFill="1" applyBorder="1" applyAlignment="1" applyProtection="1">
      <alignment horizontal="left" vertical="center" wrapText="1"/>
    </xf>
    <xf numFmtId="0" fontId="18" fillId="0" borderId="18" xfId="0" applyFont="1" applyFill="1" applyBorder="1" applyAlignment="1" applyProtection="1">
      <alignment horizontal="center" vertical="center"/>
    </xf>
    <xf numFmtId="0" fontId="12" fillId="0" borderId="18" xfId="0" applyFont="1" applyFill="1" applyBorder="1" applyAlignment="1" applyProtection="1">
      <alignment horizontal="left" vertical="center" wrapText="1"/>
    </xf>
    <xf numFmtId="164" fontId="16" fillId="0" borderId="18" xfId="0" applyNumberFormat="1" applyFont="1" applyFill="1" applyBorder="1" applyAlignment="1">
      <alignment horizontal="left" vertical="center" wrapText="1"/>
    </xf>
    <xf numFmtId="0" fontId="16" fillId="0" borderId="19" xfId="0" applyFont="1" applyFill="1" applyBorder="1" applyAlignment="1" applyProtection="1">
      <alignment horizontal="justify" vertical="center" wrapText="1"/>
    </xf>
    <xf numFmtId="0" fontId="16" fillId="0" borderId="25" xfId="0" applyFont="1" applyFill="1" applyBorder="1" applyAlignment="1" applyProtection="1">
      <alignment horizontal="justify"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8" fillId="0" borderId="18" xfId="0" applyFont="1" applyFill="1" applyBorder="1" applyAlignment="1" applyProtection="1">
      <alignment horizontal="center" vertical="center" wrapText="1"/>
    </xf>
    <xf numFmtId="0" fontId="18" fillId="0" borderId="21"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19" fillId="0" borderId="13" xfId="0" applyFont="1" applyFill="1" applyBorder="1" applyAlignment="1">
      <alignment horizontal="center" vertical="center" wrapText="1"/>
    </xf>
    <xf numFmtId="0" fontId="17" fillId="0" borderId="13" xfId="0" applyFont="1" applyFill="1" applyBorder="1" applyAlignment="1">
      <alignment horizontal="justify" vertical="center" wrapText="1"/>
    </xf>
    <xf numFmtId="0" fontId="8" fillId="0" borderId="21" xfId="0" applyFont="1" applyFill="1" applyBorder="1" applyAlignment="1" applyProtection="1">
      <alignment horizontal="left" vertical="center" wrapText="1"/>
    </xf>
    <xf numFmtId="0" fontId="14" fillId="0" borderId="18" xfId="0" applyFont="1" applyFill="1" applyBorder="1" applyAlignment="1">
      <alignment horizontal="center" vertical="center" wrapText="1"/>
    </xf>
    <xf numFmtId="0" fontId="15" fillId="0" borderId="18" xfId="0" applyFont="1" applyFill="1" applyBorder="1" applyAlignment="1">
      <alignment horizontal="justify" vertical="center" wrapText="1"/>
    </xf>
    <xf numFmtId="0" fontId="10" fillId="0" borderId="22" xfId="0" applyFont="1" applyFill="1" applyBorder="1" applyAlignment="1" applyProtection="1">
      <alignment horizontal="left" vertical="center" wrapText="1"/>
    </xf>
    <xf numFmtId="1" fontId="21" fillId="0" borderId="18" xfId="0" applyNumberFormat="1" applyFont="1" applyFill="1" applyBorder="1" applyAlignment="1" applyProtection="1">
      <alignment horizontal="center" vertical="center"/>
    </xf>
    <xf numFmtId="1" fontId="7" fillId="0" borderId="18" xfId="0" applyNumberFormat="1" applyFont="1" applyFill="1" applyBorder="1" applyAlignment="1" applyProtection="1">
      <alignment horizontal="center" vertical="center"/>
    </xf>
    <xf numFmtId="0" fontId="5" fillId="0" borderId="19"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22" fillId="0" borderId="18" xfId="0" applyFont="1" applyFill="1" applyBorder="1" applyAlignment="1">
      <alignment horizontal="justify" vertical="center" wrapText="1"/>
    </xf>
    <xf numFmtId="0" fontId="13" fillId="0" borderId="18" xfId="0" applyFont="1" applyFill="1" applyBorder="1" applyAlignment="1">
      <alignment horizontal="justify" vertical="center" wrapText="1"/>
    </xf>
    <xf numFmtId="0" fontId="7" fillId="0" borderId="21" xfId="0" applyFont="1" applyFill="1" applyBorder="1" applyAlignment="1" applyProtection="1">
      <alignment horizontal="left" vertical="center" wrapText="1"/>
    </xf>
    <xf numFmtId="0" fontId="6" fillId="0" borderId="13" xfId="0" applyFont="1" applyFill="1" applyBorder="1" applyAlignment="1">
      <alignment horizontal="center" vertical="center" wrapText="1"/>
    </xf>
    <xf numFmtId="0" fontId="5" fillId="0" borderId="13" xfId="0" applyNumberFormat="1" applyFont="1" applyFill="1" applyBorder="1" applyAlignment="1">
      <alignment horizontal="justify" vertical="center" wrapText="1"/>
    </xf>
    <xf numFmtId="0" fontId="8" fillId="0" borderId="18" xfId="0" applyFont="1" applyFill="1" applyBorder="1" applyAlignment="1">
      <alignment horizontal="left" vertical="center"/>
    </xf>
    <xf numFmtId="0" fontId="8" fillId="0" borderId="1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2" fillId="0" borderId="18" xfId="0" applyFont="1" applyFill="1" applyBorder="1" applyAlignment="1">
      <alignment horizontal="center" vertical="center"/>
    </xf>
    <xf numFmtId="0" fontId="12" fillId="0" borderId="18" xfId="0" applyFont="1" applyFill="1" applyBorder="1" applyAlignment="1">
      <alignment vertical="center" wrapText="1"/>
    </xf>
    <xf numFmtId="0" fontId="9" fillId="0" borderId="18" xfId="0" applyFont="1" applyFill="1" applyBorder="1" applyAlignment="1">
      <alignment horizontal="center" vertical="center" wrapText="1"/>
    </xf>
    <xf numFmtId="0" fontId="9" fillId="0" borderId="18" xfId="0" applyNumberFormat="1" applyFont="1" applyFill="1" applyBorder="1" applyAlignment="1">
      <alignment horizontal="justify" vertical="center" wrapText="1"/>
    </xf>
    <xf numFmtId="0" fontId="11" fillId="0" borderId="24" xfId="0" applyFont="1" applyFill="1" applyBorder="1" applyAlignment="1">
      <alignment horizontal="left" vertical="center" wrapText="1"/>
    </xf>
    <xf numFmtId="0" fontId="9" fillId="0" borderId="18" xfId="0" applyFont="1" applyFill="1" applyBorder="1" applyAlignment="1">
      <alignment horizontal="justify" vertical="center" wrapText="1"/>
    </xf>
    <xf numFmtId="164" fontId="9" fillId="0" borderId="18" xfId="0" applyNumberFormat="1" applyFont="1" applyFill="1" applyBorder="1" applyAlignment="1">
      <alignment horizontal="left" vertical="center" wrapText="1"/>
    </xf>
    <xf numFmtId="0" fontId="0" fillId="0" borderId="27" xfId="0" applyBorder="1"/>
    <xf numFmtId="0" fontId="23" fillId="4" borderId="28" xfId="0" applyFont="1" applyFill="1" applyBorder="1" applyAlignment="1">
      <alignment horizontal="center" vertical="center" wrapText="1"/>
    </xf>
    <xf numFmtId="9" fontId="0" fillId="0" borderId="28" xfId="2" applyFont="1" applyFill="1" applyBorder="1" applyAlignment="1">
      <alignment horizontal="center" vertical="center"/>
    </xf>
    <xf numFmtId="1" fontId="0" fillId="0" borderId="0" xfId="0" applyNumberFormat="1"/>
    <xf numFmtId="0" fontId="3" fillId="0" borderId="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8" fillId="0" borderId="8"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6" fillId="0" borderId="9" xfId="0" applyFont="1" applyFill="1" applyBorder="1" applyAlignment="1">
      <alignment horizontal="center" vertical="center" wrapText="1"/>
    </xf>
    <xf numFmtId="0" fontId="18" fillId="0" borderId="9" xfId="0" applyFont="1" applyFill="1" applyBorder="1" applyAlignment="1" applyProtection="1">
      <alignment horizontal="center" vertical="center" wrapText="1"/>
    </xf>
    <xf numFmtId="0" fontId="18" fillId="0" borderId="9" xfId="0" applyFont="1" applyFill="1" applyBorder="1" applyAlignment="1" applyProtection="1">
      <alignment horizontal="left" vertical="center" wrapText="1"/>
    </xf>
    <xf numFmtId="1" fontId="16" fillId="6" borderId="31" xfId="1" applyNumberFormat="1" applyFont="1" applyFill="1" applyBorder="1" applyAlignment="1">
      <alignment horizontal="center" vertical="center" wrapText="1"/>
    </xf>
    <xf numFmtId="9" fontId="18" fillId="0" borderId="20" xfId="0" applyNumberFormat="1" applyFont="1" applyFill="1" applyBorder="1" applyAlignment="1" applyProtection="1">
      <alignment horizontal="center" vertical="center"/>
    </xf>
    <xf numFmtId="9" fontId="18" fillId="0" borderId="18" xfId="0" applyNumberFormat="1" applyFont="1" applyFill="1" applyBorder="1" applyAlignment="1" applyProtection="1">
      <alignment horizontal="center" vertical="center"/>
    </xf>
    <xf numFmtId="9" fontId="16" fillId="0" borderId="18" xfId="0" applyNumberFormat="1" applyFont="1" applyFill="1" applyBorder="1" applyAlignment="1">
      <alignment horizontal="center" vertical="center" wrapText="1"/>
    </xf>
    <xf numFmtId="1" fontId="16" fillId="6" borderId="32" xfId="1" applyNumberFormat="1" applyFont="1" applyFill="1" applyBorder="1" applyAlignment="1">
      <alignment horizontal="center" vertical="center" wrapText="1"/>
    </xf>
    <xf numFmtId="0" fontId="18" fillId="0" borderId="20" xfId="0" applyFont="1" applyFill="1" applyBorder="1" applyAlignment="1" applyProtection="1">
      <alignment horizontal="center" vertical="center"/>
    </xf>
    <xf numFmtId="0" fontId="16" fillId="0" borderId="18" xfId="0" applyFont="1" applyFill="1" applyBorder="1" applyAlignment="1" applyProtection="1">
      <alignment horizontal="center" vertical="center" wrapText="1"/>
    </xf>
    <xf numFmtId="0" fontId="16" fillId="0" borderId="19" xfId="0" applyFont="1" applyFill="1" applyBorder="1" applyAlignment="1">
      <alignment horizontal="center" vertical="center" wrapText="1"/>
    </xf>
    <xf numFmtId="0" fontId="18" fillId="0" borderId="18" xfId="0" applyFont="1" applyFill="1" applyBorder="1" applyAlignment="1" applyProtection="1">
      <alignment horizontal="left" wrapText="1"/>
    </xf>
    <xf numFmtId="1" fontId="16" fillId="5" borderId="32" xfId="1" applyNumberFormat="1"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8" fillId="0" borderId="14" xfId="0" applyFont="1" applyFill="1" applyBorder="1" applyAlignment="1" applyProtection="1">
      <alignment horizontal="center" vertical="center" wrapText="1"/>
    </xf>
    <xf numFmtId="0" fontId="18" fillId="0" borderId="14" xfId="0" applyFont="1" applyFill="1" applyBorder="1" applyAlignment="1" applyProtection="1">
      <alignment horizontal="left" vertical="center" wrapText="1"/>
    </xf>
    <xf numFmtId="1" fontId="16" fillId="6" borderId="33"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34" xfId="0" applyNumberFormat="1" applyFont="1" applyFill="1" applyBorder="1" applyAlignment="1">
      <alignment horizontal="center" vertical="center" wrapText="1"/>
    </xf>
    <xf numFmtId="42" fontId="16" fillId="6" borderId="11" xfId="1" applyFont="1" applyFill="1" applyBorder="1" applyAlignment="1">
      <alignment horizontal="left" vertical="center" wrapText="1"/>
    </xf>
    <xf numFmtId="42" fontId="16" fillId="6" borderId="23" xfId="1" applyFont="1" applyFill="1" applyBorder="1" applyAlignment="1">
      <alignment horizontal="left" vertical="center" wrapText="1"/>
    </xf>
    <xf numFmtId="42" fontId="16" fillId="5" borderId="23" xfId="1" applyFont="1" applyFill="1" applyBorder="1" applyAlignment="1">
      <alignment horizontal="left" vertical="center" wrapText="1"/>
    </xf>
    <xf numFmtId="42" fontId="16" fillId="6" borderId="17" xfId="1" applyFont="1" applyFill="1" applyBorder="1" applyAlignment="1">
      <alignment horizontal="left" vertic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edigna/Dropbox/SP%20Santa%20fe%202018/COAI%20PAS%202018%20Santa%20fe%20de%20Ant%20V4-Otro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YCOMP"/>
      <sheetName val="COAI 2018"/>
      <sheetName val="PAS 2018 Otrosi"/>
      <sheetName val="Convenio"/>
      <sheetName val="Cronograma"/>
      <sheetName val="Seguimiento por actividad"/>
      <sheetName val="METAS PSICO"/>
      <sheetName val="METAS COBRO"/>
      <sheetName val="Metas Angie"/>
    </sheetNames>
    <sheetDataSet>
      <sheetData sheetId="0">
        <row r="2">
          <cell r="B2" t="str">
            <v>DIMENSIÓN_DE_SALUD_AMBIENTAL</v>
          </cell>
          <cell r="C2" t="str">
            <v>DIMENSIÓN_DE_VIDA_SALUDABLE_Y_CONDICIONES_NO_TRANSMISIBLES</v>
          </cell>
          <cell r="D2" t="str">
            <v>DIMENSIÓN_CONVIVENCIA_SOCIAL_Y_SALUD_MENTAL</v>
          </cell>
          <cell r="E2" t="str">
            <v>DIMENSIÓN_SEGURIDAD_ALIMENTARIA_Y_NUTRICIONAL</v>
          </cell>
          <cell r="F2" t="str">
            <v>DIMENSIÓN_SEXUALIDAD_DERECHOS_SEXUALES_Y_REPRODUCTIVOS</v>
          </cell>
          <cell r="G2" t="str">
            <v>DIMENSIÓN_VIDA_SALUDABLE_Y_ENFERMEDADES_TRANSMISIBLES</v>
          </cell>
          <cell r="H2" t="str">
            <v>DIMENSIÓN_SALUD_PÚBLICA_EN_EMERGENCIAS_Y_DESASTRES</v>
          </cell>
          <cell r="I2" t="str">
            <v>DIMENSIÓN_SALUD_Y_ÁMBITO_LABORAL</v>
          </cell>
          <cell r="J2" t="str">
            <v>DIMENSIÓN_TRANSVERSAL_GESTIÓN_DIFERENCIAL_DE_POBLACIONES_VULNERABLES</v>
          </cell>
          <cell r="K2" t="str">
            <v>DIMENSIÓN_FORTALECIMIENTO_DE_LA_AUTORIDAD_SANITARIA_PARA_LA_GESTIÓN_EN_SALUD</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tabSelected="1" topLeftCell="Y16" workbookViewId="0">
      <selection activeCell="AK5" sqref="AK5"/>
    </sheetView>
  </sheetViews>
  <sheetFormatPr baseColWidth="10" defaultRowHeight="15" x14ac:dyDescent="0.25"/>
  <cols>
    <col min="1" max="1" width="32.28515625" customWidth="1"/>
    <col min="2" max="2" width="10.42578125" customWidth="1"/>
    <col min="3" max="3" width="26.7109375" customWidth="1"/>
    <col min="4" max="4" width="30" customWidth="1"/>
    <col min="5" max="5" width="13" customWidth="1"/>
    <col min="6" max="6" width="18.140625" customWidth="1"/>
    <col min="7" max="7" width="12.7109375" customWidth="1"/>
    <col min="8" max="8" width="34.28515625" customWidth="1"/>
    <col min="9" max="9" width="37.28515625" customWidth="1"/>
    <col min="10" max="10" width="64.140625" customWidth="1"/>
    <col min="11" max="11" width="55.5703125" customWidth="1"/>
    <col min="12" max="12" width="12.5703125" customWidth="1"/>
    <col min="13" max="13" width="13.140625" customWidth="1"/>
    <col min="14" max="14" width="9.140625" customWidth="1"/>
    <col min="15" max="15" width="9.42578125" customWidth="1"/>
    <col min="16" max="16" width="9.140625" customWidth="1"/>
    <col min="17" max="17" width="8.85546875" customWidth="1"/>
    <col min="18" max="18" width="11.7109375" customWidth="1"/>
    <col min="19" max="19" width="23" customWidth="1"/>
    <col min="20" max="20" width="14.7109375" customWidth="1"/>
    <col min="21" max="21" width="20" customWidth="1"/>
    <col min="22" max="22" width="22.140625" customWidth="1"/>
    <col min="23" max="23" width="22.42578125" customWidth="1"/>
    <col min="24" max="24" width="31.42578125" customWidth="1"/>
    <col min="25" max="25" width="31" customWidth="1"/>
    <col min="26" max="26" width="28.42578125" customWidth="1"/>
    <col min="27" max="27" width="5.7109375" customWidth="1"/>
    <col min="28" max="28" width="5.42578125" customWidth="1"/>
    <col min="29" max="29" width="5.28515625" customWidth="1"/>
    <col min="30" max="30" width="5.5703125" customWidth="1"/>
    <col min="31" max="31" width="6.7109375" customWidth="1"/>
    <col min="32" max="32" width="15.140625" customWidth="1"/>
    <col min="33" max="33" width="22.28515625" customWidth="1"/>
    <col min="34" max="34" width="19.42578125" customWidth="1"/>
    <col min="35" max="35" width="16.85546875" customWidth="1"/>
    <col min="36" max="36" width="12.85546875" customWidth="1"/>
  </cols>
  <sheetData>
    <row r="1" spans="1:36" ht="20.25" customHeight="1" thickBot="1" x14ac:dyDescent="0.3">
      <c r="A1" s="1" t="s">
        <v>203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138"/>
      <c r="AJ1" s="51"/>
    </row>
    <row r="2" spans="1:36" ht="15.75" thickBot="1" x14ac:dyDescent="0.3">
      <c r="A2" s="4">
        <v>1</v>
      </c>
      <c r="B2" s="5">
        <v>2</v>
      </c>
      <c r="C2" s="5">
        <v>3</v>
      </c>
      <c r="D2" s="5">
        <v>4</v>
      </c>
      <c r="E2" s="5">
        <v>5</v>
      </c>
      <c r="F2" s="5">
        <v>6</v>
      </c>
      <c r="G2" s="5">
        <v>7</v>
      </c>
      <c r="H2" s="5">
        <v>8</v>
      </c>
      <c r="I2" s="5">
        <v>9</v>
      </c>
      <c r="J2" s="5">
        <v>10</v>
      </c>
      <c r="K2" s="5">
        <v>11</v>
      </c>
      <c r="L2" s="5">
        <v>12</v>
      </c>
      <c r="M2" s="5">
        <v>13</v>
      </c>
      <c r="N2" s="5">
        <v>14</v>
      </c>
      <c r="O2" s="5">
        <v>15</v>
      </c>
      <c r="P2" s="5">
        <v>16</v>
      </c>
      <c r="Q2" s="5">
        <v>17</v>
      </c>
      <c r="R2" s="5">
        <v>18</v>
      </c>
      <c r="S2" s="6">
        <v>19</v>
      </c>
      <c r="T2" s="7"/>
      <c r="U2" s="5">
        <v>20</v>
      </c>
      <c r="V2" s="5">
        <v>21</v>
      </c>
      <c r="W2" s="5">
        <v>22</v>
      </c>
      <c r="X2" s="8">
        <v>23</v>
      </c>
      <c r="Y2" s="8"/>
      <c r="Z2" s="6"/>
      <c r="AA2" s="139">
        <v>24</v>
      </c>
      <c r="AB2" s="9">
        <v>25</v>
      </c>
      <c r="AC2" s="9">
        <v>26</v>
      </c>
      <c r="AD2" s="9">
        <v>27</v>
      </c>
      <c r="AE2" s="10">
        <v>28</v>
      </c>
      <c r="AF2" s="10">
        <v>29</v>
      </c>
      <c r="AG2" s="10">
        <v>30</v>
      </c>
      <c r="AH2" s="11">
        <v>31</v>
      </c>
      <c r="AI2" s="115"/>
      <c r="AJ2" s="51"/>
    </row>
    <row r="3" spans="1:36" ht="15" customHeight="1" x14ac:dyDescent="0.25">
      <c r="A3" s="12" t="s">
        <v>0</v>
      </c>
      <c r="B3" s="13" t="s">
        <v>1</v>
      </c>
      <c r="C3" s="13" t="s">
        <v>2</v>
      </c>
      <c r="D3" s="13" t="s">
        <v>3</v>
      </c>
      <c r="E3" s="13" t="s">
        <v>4</v>
      </c>
      <c r="F3" s="13" t="s">
        <v>5</v>
      </c>
      <c r="G3" s="13" t="s">
        <v>6</v>
      </c>
      <c r="H3" s="13" t="s">
        <v>7</v>
      </c>
      <c r="I3" s="13" t="s">
        <v>8</v>
      </c>
      <c r="J3" s="13" t="s">
        <v>9</v>
      </c>
      <c r="K3" s="13" t="s">
        <v>10</v>
      </c>
      <c r="L3" s="13" t="s">
        <v>11</v>
      </c>
      <c r="M3" s="13" t="s">
        <v>12</v>
      </c>
      <c r="N3" s="13" t="s">
        <v>13</v>
      </c>
      <c r="O3" s="13"/>
      <c r="P3" s="13"/>
      <c r="Q3" s="13"/>
      <c r="R3" s="13"/>
      <c r="S3" s="13" t="s">
        <v>14</v>
      </c>
      <c r="T3" s="13"/>
      <c r="U3" s="13" t="s">
        <v>15</v>
      </c>
      <c r="V3" s="13"/>
      <c r="W3" s="13"/>
      <c r="X3" s="13" t="s">
        <v>16</v>
      </c>
      <c r="Y3" s="13"/>
      <c r="Z3" s="14"/>
      <c r="AA3" s="15" t="s">
        <v>17</v>
      </c>
      <c r="AB3" s="16"/>
      <c r="AC3" s="16"/>
      <c r="AD3" s="16"/>
      <c r="AE3" s="16"/>
      <c r="AF3" s="16" t="s">
        <v>18</v>
      </c>
      <c r="AG3" s="16"/>
      <c r="AH3" s="17"/>
      <c r="AI3" s="116"/>
      <c r="AJ3" s="111"/>
    </row>
    <row r="4" spans="1:36" s="50" customFormat="1" ht="43.5" thickBot="1" x14ac:dyDescent="0.3">
      <c r="A4" s="18"/>
      <c r="B4" s="19"/>
      <c r="C4" s="19"/>
      <c r="D4" s="19"/>
      <c r="E4" s="19"/>
      <c r="F4" s="19"/>
      <c r="G4" s="19"/>
      <c r="H4" s="19"/>
      <c r="I4" s="19"/>
      <c r="J4" s="19"/>
      <c r="K4" s="19"/>
      <c r="L4" s="19"/>
      <c r="M4" s="19"/>
      <c r="N4" s="20" t="s">
        <v>19</v>
      </c>
      <c r="O4" s="20" t="s">
        <v>20</v>
      </c>
      <c r="P4" s="20" t="s">
        <v>21</v>
      </c>
      <c r="Q4" s="20" t="s">
        <v>22</v>
      </c>
      <c r="R4" s="20" t="s">
        <v>23</v>
      </c>
      <c r="S4" s="20" t="s">
        <v>24</v>
      </c>
      <c r="T4" s="20" t="s">
        <v>25</v>
      </c>
      <c r="U4" s="20" t="s">
        <v>26</v>
      </c>
      <c r="V4" s="20" t="s">
        <v>27</v>
      </c>
      <c r="W4" s="20" t="s">
        <v>28</v>
      </c>
      <c r="X4" s="21" t="s">
        <v>29</v>
      </c>
      <c r="Y4" s="21" t="s">
        <v>30</v>
      </c>
      <c r="Z4" s="22" t="s">
        <v>31</v>
      </c>
      <c r="AA4" s="43" t="s">
        <v>19</v>
      </c>
      <c r="AB4" s="44" t="s">
        <v>20</v>
      </c>
      <c r="AC4" s="44" t="s">
        <v>21</v>
      </c>
      <c r="AD4" s="44" t="s">
        <v>22</v>
      </c>
      <c r="AE4" s="45" t="s">
        <v>23</v>
      </c>
      <c r="AF4" s="45" t="s">
        <v>26</v>
      </c>
      <c r="AG4" s="45" t="s">
        <v>27</v>
      </c>
      <c r="AH4" s="46" t="s">
        <v>32</v>
      </c>
      <c r="AI4" s="117" t="s">
        <v>205</v>
      </c>
      <c r="AJ4" s="112" t="s">
        <v>204</v>
      </c>
    </row>
    <row r="5" spans="1:36" s="51" customFormat="1" ht="89.25" x14ac:dyDescent="0.25">
      <c r="A5" s="23" t="s">
        <v>33</v>
      </c>
      <c r="B5" s="23">
        <v>2</v>
      </c>
      <c r="C5" s="23" t="s">
        <v>34</v>
      </c>
      <c r="D5" s="23" t="s">
        <v>35</v>
      </c>
      <c r="E5" s="23" t="s">
        <v>36</v>
      </c>
      <c r="F5" s="23" t="s">
        <v>37</v>
      </c>
      <c r="G5" s="23">
        <v>85</v>
      </c>
      <c r="H5" s="23" t="s">
        <v>38</v>
      </c>
      <c r="I5" s="24" t="s">
        <v>39</v>
      </c>
      <c r="J5" s="25" t="s">
        <v>40</v>
      </c>
      <c r="K5" s="23" t="s">
        <v>41</v>
      </c>
      <c r="L5" s="26">
        <v>4</v>
      </c>
      <c r="M5" s="27" t="s">
        <v>42</v>
      </c>
      <c r="N5" s="28">
        <v>1</v>
      </c>
      <c r="O5" s="28">
        <v>1</v>
      </c>
      <c r="P5" s="28">
        <v>1</v>
      </c>
      <c r="Q5" s="28">
        <v>1</v>
      </c>
      <c r="R5" s="29">
        <f>N5+O5+P5+Q5</f>
        <v>4</v>
      </c>
      <c r="S5" s="30" t="s">
        <v>43</v>
      </c>
      <c r="T5" s="30" t="s">
        <v>44</v>
      </c>
      <c r="U5" s="31" t="s">
        <v>45</v>
      </c>
      <c r="V5" s="31" t="s">
        <v>46</v>
      </c>
      <c r="W5" s="41">
        <v>0</v>
      </c>
      <c r="X5" s="32" t="s">
        <v>47</v>
      </c>
      <c r="Y5" s="32" t="s">
        <v>48</v>
      </c>
      <c r="Z5" s="49" t="s">
        <v>49</v>
      </c>
      <c r="AA5" s="118">
        <v>1</v>
      </c>
      <c r="AB5" s="119">
        <v>1</v>
      </c>
      <c r="AC5" s="119">
        <v>1</v>
      </c>
      <c r="AD5" s="119">
        <v>1</v>
      </c>
      <c r="AE5" s="120">
        <f>AA5+AB5+AC5+AD5</f>
        <v>4</v>
      </c>
      <c r="AF5" s="121" t="s">
        <v>45</v>
      </c>
      <c r="AG5" s="122" t="s">
        <v>46</v>
      </c>
      <c r="AH5" s="140">
        <v>0</v>
      </c>
      <c r="AI5" s="123">
        <f>L5-AE5</f>
        <v>0</v>
      </c>
      <c r="AJ5" s="113">
        <f>AE5/L5</f>
        <v>1</v>
      </c>
    </row>
    <row r="6" spans="1:36" s="51" customFormat="1" ht="89.25" x14ac:dyDescent="0.25">
      <c r="A6" s="23" t="s">
        <v>33</v>
      </c>
      <c r="B6" s="23">
        <v>2</v>
      </c>
      <c r="C6" s="23" t="s">
        <v>34</v>
      </c>
      <c r="D6" s="23" t="s">
        <v>35</v>
      </c>
      <c r="E6" s="23" t="s">
        <v>36</v>
      </c>
      <c r="F6" s="23" t="s">
        <v>37</v>
      </c>
      <c r="G6" s="23">
        <v>85</v>
      </c>
      <c r="H6" s="23" t="s">
        <v>38</v>
      </c>
      <c r="I6" s="24" t="s">
        <v>39</v>
      </c>
      <c r="J6" s="25" t="s">
        <v>40</v>
      </c>
      <c r="K6" s="23" t="s">
        <v>50</v>
      </c>
      <c r="L6" s="33">
        <v>1</v>
      </c>
      <c r="M6" s="28" t="s">
        <v>51</v>
      </c>
      <c r="N6" s="34">
        <v>1</v>
      </c>
      <c r="O6" s="34">
        <v>1</v>
      </c>
      <c r="P6" s="34">
        <v>1</v>
      </c>
      <c r="Q6" s="34">
        <v>1</v>
      </c>
      <c r="R6" s="35">
        <v>1</v>
      </c>
      <c r="S6" s="30" t="s">
        <v>43</v>
      </c>
      <c r="T6" s="30" t="s">
        <v>44</v>
      </c>
      <c r="U6" s="31" t="s">
        <v>45</v>
      </c>
      <c r="V6" s="31" t="s">
        <v>46</v>
      </c>
      <c r="W6" s="41">
        <v>0</v>
      </c>
      <c r="X6" s="32" t="s">
        <v>47</v>
      </c>
      <c r="Y6" s="32" t="s">
        <v>48</v>
      </c>
      <c r="Z6" s="49" t="s">
        <v>49</v>
      </c>
      <c r="AA6" s="124">
        <v>1</v>
      </c>
      <c r="AB6" s="125">
        <v>1</v>
      </c>
      <c r="AC6" s="125">
        <v>1</v>
      </c>
      <c r="AD6" s="125">
        <v>1</v>
      </c>
      <c r="AE6" s="126">
        <v>1</v>
      </c>
      <c r="AF6" s="81" t="s">
        <v>45</v>
      </c>
      <c r="AG6" s="70" t="s">
        <v>46</v>
      </c>
      <c r="AH6" s="141">
        <v>0</v>
      </c>
      <c r="AI6" s="127">
        <f t="shared" ref="AI6:AI16" si="0">L6-AE6</f>
        <v>0</v>
      </c>
      <c r="AJ6" s="113">
        <f t="shared" ref="AJ6:AJ60" si="1">AE6/L6</f>
        <v>1</v>
      </c>
    </row>
    <row r="7" spans="1:36" s="51" customFormat="1" ht="89.25" x14ac:dyDescent="0.25">
      <c r="A7" s="23" t="s">
        <v>33</v>
      </c>
      <c r="B7" s="23">
        <v>2</v>
      </c>
      <c r="C7" s="23" t="s">
        <v>34</v>
      </c>
      <c r="D7" s="23" t="s">
        <v>35</v>
      </c>
      <c r="E7" s="23" t="s">
        <v>36</v>
      </c>
      <c r="F7" s="23" t="s">
        <v>37</v>
      </c>
      <c r="G7" s="23">
        <v>84</v>
      </c>
      <c r="H7" s="36" t="s">
        <v>52</v>
      </c>
      <c r="I7" s="24" t="s">
        <v>39</v>
      </c>
      <c r="J7" s="25" t="s">
        <v>40</v>
      </c>
      <c r="K7" s="23" t="s">
        <v>53</v>
      </c>
      <c r="L7" s="26">
        <v>4</v>
      </c>
      <c r="M7" s="27" t="s">
        <v>42</v>
      </c>
      <c r="N7" s="28">
        <v>1</v>
      </c>
      <c r="O7" s="28">
        <v>1</v>
      </c>
      <c r="P7" s="28">
        <v>1</v>
      </c>
      <c r="Q7" s="28">
        <v>1</v>
      </c>
      <c r="R7" s="27">
        <f>N7+O7+P7+Q7</f>
        <v>4</v>
      </c>
      <c r="S7" s="30" t="s">
        <v>43</v>
      </c>
      <c r="T7" s="30" t="s">
        <v>44</v>
      </c>
      <c r="U7" s="31" t="s">
        <v>45</v>
      </c>
      <c r="V7" s="31" t="s">
        <v>46</v>
      </c>
      <c r="W7" s="41">
        <v>0</v>
      </c>
      <c r="X7" s="32" t="s">
        <v>47</v>
      </c>
      <c r="Y7" s="32" t="s">
        <v>48</v>
      </c>
      <c r="Z7" s="49" t="s">
        <v>49</v>
      </c>
      <c r="AA7" s="128">
        <v>1</v>
      </c>
      <c r="AB7" s="74">
        <v>1</v>
      </c>
      <c r="AC7" s="74">
        <v>1</v>
      </c>
      <c r="AD7" s="74">
        <v>1</v>
      </c>
      <c r="AE7" s="80">
        <f>AA7+AB7+AC7+AD7</f>
        <v>4</v>
      </c>
      <c r="AF7" s="81" t="s">
        <v>45</v>
      </c>
      <c r="AG7" s="70" t="s">
        <v>46</v>
      </c>
      <c r="AH7" s="141">
        <v>0</v>
      </c>
      <c r="AI7" s="127">
        <f t="shared" si="0"/>
        <v>0</v>
      </c>
      <c r="AJ7" s="113">
        <f t="shared" si="1"/>
        <v>1</v>
      </c>
    </row>
    <row r="8" spans="1:36" s="51" customFormat="1" ht="89.25" x14ac:dyDescent="0.25">
      <c r="A8" s="23" t="s">
        <v>33</v>
      </c>
      <c r="B8" s="37">
        <v>2</v>
      </c>
      <c r="C8" s="23" t="s">
        <v>34</v>
      </c>
      <c r="D8" s="23" t="s">
        <v>35</v>
      </c>
      <c r="E8" s="23" t="s">
        <v>36</v>
      </c>
      <c r="F8" s="23" t="s">
        <v>37</v>
      </c>
      <c r="G8" s="23">
        <v>84</v>
      </c>
      <c r="H8" s="23" t="s">
        <v>38</v>
      </c>
      <c r="I8" s="24" t="s">
        <v>39</v>
      </c>
      <c r="J8" s="25" t="s">
        <v>40</v>
      </c>
      <c r="K8" s="36" t="s">
        <v>54</v>
      </c>
      <c r="L8" s="38">
        <v>2</v>
      </c>
      <c r="M8" s="27" t="s">
        <v>42</v>
      </c>
      <c r="N8" s="28"/>
      <c r="O8" s="28">
        <v>1</v>
      </c>
      <c r="P8" s="28">
        <v>1</v>
      </c>
      <c r="Q8" s="28"/>
      <c r="R8" s="27">
        <f>N8+O8+P8+Q8</f>
        <v>2</v>
      </c>
      <c r="S8" s="30" t="s">
        <v>43</v>
      </c>
      <c r="T8" s="30" t="s">
        <v>44</v>
      </c>
      <c r="U8" s="31" t="s">
        <v>45</v>
      </c>
      <c r="V8" s="31" t="s">
        <v>46</v>
      </c>
      <c r="W8" s="41">
        <v>0</v>
      </c>
      <c r="X8" s="32" t="s">
        <v>47</v>
      </c>
      <c r="Y8" s="32" t="s">
        <v>48</v>
      </c>
      <c r="Z8" s="49" t="s">
        <v>49</v>
      </c>
      <c r="AA8" s="128"/>
      <c r="AB8" s="74">
        <v>1</v>
      </c>
      <c r="AC8" s="74">
        <v>1</v>
      </c>
      <c r="AD8" s="74"/>
      <c r="AE8" s="80">
        <f>AA8+AB8+AC8+AD8</f>
        <v>2</v>
      </c>
      <c r="AF8" s="81" t="s">
        <v>45</v>
      </c>
      <c r="AG8" s="70" t="s">
        <v>46</v>
      </c>
      <c r="AH8" s="141">
        <v>0</v>
      </c>
      <c r="AI8" s="127">
        <f t="shared" si="0"/>
        <v>0</v>
      </c>
      <c r="AJ8" s="113">
        <f t="shared" si="1"/>
        <v>1</v>
      </c>
    </row>
    <row r="9" spans="1:36" s="51" customFormat="1" ht="89.25" x14ac:dyDescent="0.25">
      <c r="A9" s="23" t="s">
        <v>33</v>
      </c>
      <c r="B9" s="37">
        <v>2</v>
      </c>
      <c r="C9" s="23" t="s">
        <v>34</v>
      </c>
      <c r="D9" s="23" t="s">
        <v>35</v>
      </c>
      <c r="E9" s="23" t="s">
        <v>36</v>
      </c>
      <c r="F9" s="23" t="s">
        <v>37</v>
      </c>
      <c r="G9" s="23">
        <v>85</v>
      </c>
      <c r="H9" s="23" t="s">
        <v>38</v>
      </c>
      <c r="I9" s="24" t="s">
        <v>39</v>
      </c>
      <c r="J9" s="25" t="s">
        <v>40</v>
      </c>
      <c r="K9" s="36" t="s">
        <v>55</v>
      </c>
      <c r="L9" s="39">
        <v>0.95</v>
      </c>
      <c r="M9" s="28" t="s">
        <v>51</v>
      </c>
      <c r="N9" s="28"/>
      <c r="O9" s="34">
        <v>0.9</v>
      </c>
      <c r="P9" s="34">
        <v>0.95</v>
      </c>
      <c r="Q9" s="28"/>
      <c r="R9" s="34">
        <v>0.95</v>
      </c>
      <c r="S9" s="30" t="s">
        <v>43</v>
      </c>
      <c r="T9" s="30" t="s">
        <v>44</v>
      </c>
      <c r="U9" s="31" t="s">
        <v>45</v>
      </c>
      <c r="V9" s="31" t="s">
        <v>46</v>
      </c>
      <c r="W9" s="41">
        <v>0</v>
      </c>
      <c r="X9" s="32" t="s">
        <v>47</v>
      </c>
      <c r="Y9" s="32" t="s">
        <v>48</v>
      </c>
      <c r="Z9" s="49" t="s">
        <v>49</v>
      </c>
      <c r="AA9" s="128"/>
      <c r="AB9" s="125">
        <v>0.9</v>
      </c>
      <c r="AC9" s="125">
        <v>0.95</v>
      </c>
      <c r="AD9" s="74"/>
      <c r="AE9" s="125">
        <v>0.95</v>
      </c>
      <c r="AF9" s="81" t="s">
        <v>45</v>
      </c>
      <c r="AG9" s="70" t="s">
        <v>46</v>
      </c>
      <c r="AH9" s="141">
        <v>0</v>
      </c>
      <c r="AI9" s="127">
        <f t="shared" si="0"/>
        <v>0</v>
      </c>
      <c r="AJ9" s="113">
        <f t="shared" si="1"/>
        <v>1</v>
      </c>
    </row>
    <row r="10" spans="1:36" s="51" customFormat="1" ht="89.25" x14ac:dyDescent="0.25">
      <c r="A10" s="23" t="s">
        <v>33</v>
      </c>
      <c r="B10" s="37">
        <v>2</v>
      </c>
      <c r="C10" s="23" t="s">
        <v>34</v>
      </c>
      <c r="D10" s="23" t="s">
        <v>35</v>
      </c>
      <c r="E10" s="23" t="s">
        <v>36</v>
      </c>
      <c r="F10" s="23" t="s">
        <v>37</v>
      </c>
      <c r="G10" s="23">
        <v>85</v>
      </c>
      <c r="H10" s="23" t="s">
        <v>38</v>
      </c>
      <c r="I10" s="24" t="s">
        <v>39</v>
      </c>
      <c r="J10" s="25" t="s">
        <v>40</v>
      </c>
      <c r="K10" s="36" t="s">
        <v>56</v>
      </c>
      <c r="L10" s="40">
        <v>1</v>
      </c>
      <c r="M10" s="27" t="s">
        <v>57</v>
      </c>
      <c r="N10" s="28"/>
      <c r="O10" s="28">
        <v>1</v>
      </c>
      <c r="P10" s="28"/>
      <c r="Q10" s="28"/>
      <c r="R10" s="27">
        <f>N10+O10+P10+Q10</f>
        <v>1</v>
      </c>
      <c r="S10" s="30" t="s">
        <v>43</v>
      </c>
      <c r="T10" s="30" t="s">
        <v>44</v>
      </c>
      <c r="U10" s="31" t="s">
        <v>45</v>
      </c>
      <c r="V10" s="31" t="s">
        <v>46</v>
      </c>
      <c r="W10" s="41">
        <v>0</v>
      </c>
      <c r="X10" s="32" t="s">
        <v>47</v>
      </c>
      <c r="Y10" s="32" t="s">
        <v>48</v>
      </c>
      <c r="Z10" s="49" t="s">
        <v>49</v>
      </c>
      <c r="AA10" s="128"/>
      <c r="AB10" s="74">
        <v>1</v>
      </c>
      <c r="AC10" s="74"/>
      <c r="AD10" s="74"/>
      <c r="AE10" s="80">
        <f>AA10+AB10+AC10+AD10</f>
        <v>1</v>
      </c>
      <c r="AF10" s="81" t="s">
        <v>45</v>
      </c>
      <c r="AG10" s="70" t="s">
        <v>46</v>
      </c>
      <c r="AH10" s="141">
        <v>0</v>
      </c>
      <c r="AI10" s="127">
        <f t="shared" si="0"/>
        <v>0</v>
      </c>
      <c r="AJ10" s="113">
        <f t="shared" si="1"/>
        <v>1</v>
      </c>
    </row>
    <row r="11" spans="1:36" s="51" customFormat="1" ht="76.5" x14ac:dyDescent="0.25">
      <c r="A11" s="27" t="s">
        <v>58</v>
      </c>
      <c r="B11" s="37">
        <v>2</v>
      </c>
      <c r="C11" s="23" t="s">
        <v>34</v>
      </c>
      <c r="D11" s="27" t="s">
        <v>59</v>
      </c>
      <c r="E11" s="23" t="s">
        <v>60</v>
      </c>
      <c r="F11" s="23" t="s">
        <v>61</v>
      </c>
      <c r="G11" s="23">
        <v>70</v>
      </c>
      <c r="H11" s="30" t="s">
        <v>62</v>
      </c>
      <c r="I11" s="27" t="s">
        <v>63</v>
      </c>
      <c r="J11" s="52" t="s">
        <v>64</v>
      </c>
      <c r="K11" s="36" t="s">
        <v>65</v>
      </c>
      <c r="L11" s="40">
        <v>50</v>
      </c>
      <c r="M11" s="27" t="s">
        <v>57</v>
      </c>
      <c r="N11" s="27">
        <v>10</v>
      </c>
      <c r="O11" s="53">
        <v>15</v>
      </c>
      <c r="P11" s="53">
        <v>15</v>
      </c>
      <c r="Q11" s="53">
        <v>10</v>
      </c>
      <c r="R11" s="27">
        <f>N11+O11+P11+Q11</f>
        <v>50</v>
      </c>
      <c r="S11" s="27" t="s">
        <v>66</v>
      </c>
      <c r="T11" s="30" t="s">
        <v>67</v>
      </c>
      <c r="U11" s="31" t="s">
        <v>68</v>
      </c>
      <c r="V11" s="31" t="s">
        <v>69</v>
      </c>
      <c r="W11" s="41">
        <f>100*R11</f>
        <v>5000</v>
      </c>
      <c r="X11" s="32" t="s">
        <v>47</v>
      </c>
      <c r="Y11" s="32" t="s">
        <v>48</v>
      </c>
      <c r="Z11" s="49" t="s">
        <v>49</v>
      </c>
      <c r="AA11" s="79">
        <v>0</v>
      </c>
      <c r="AB11" s="129">
        <v>16</v>
      </c>
      <c r="AC11" s="129">
        <v>15</v>
      </c>
      <c r="AD11" s="129">
        <v>19</v>
      </c>
      <c r="AE11" s="80">
        <f>AA11+AB11+AC11+AD11</f>
        <v>50</v>
      </c>
      <c r="AF11" s="81" t="s">
        <v>68</v>
      </c>
      <c r="AG11" s="70" t="s">
        <v>69</v>
      </c>
      <c r="AH11" s="141">
        <v>5000</v>
      </c>
      <c r="AI11" s="127">
        <f t="shared" si="0"/>
        <v>0</v>
      </c>
      <c r="AJ11" s="113">
        <f t="shared" si="1"/>
        <v>1</v>
      </c>
    </row>
    <row r="12" spans="1:36" s="51" customFormat="1" ht="105" x14ac:dyDescent="0.25">
      <c r="A12" s="27" t="s">
        <v>58</v>
      </c>
      <c r="B12" s="54">
        <v>2</v>
      </c>
      <c r="C12" s="55" t="s">
        <v>34</v>
      </c>
      <c r="D12" s="27" t="s">
        <v>59</v>
      </c>
      <c r="E12" s="55" t="s">
        <v>60</v>
      </c>
      <c r="F12" s="55" t="s">
        <v>61</v>
      </c>
      <c r="G12" s="56">
        <v>70</v>
      </c>
      <c r="H12" s="57" t="s">
        <v>62</v>
      </c>
      <c r="I12" s="27" t="s">
        <v>63</v>
      </c>
      <c r="J12" s="52" t="s">
        <v>64</v>
      </c>
      <c r="K12" s="36" t="s">
        <v>70</v>
      </c>
      <c r="L12" s="40">
        <v>200</v>
      </c>
      <c r="M12" s="27" t="s">
        <v>57</v>
      </c>
      <c r="N12" s="27">
        <v>50</v>
      </c>
      <c r="O12" s="27">
        <v>50</v>
      </c>
      <c r="P12" s="27">
        <v>50</v>
      </c>
      <c r="Q12" s="27">
        <v>50</v>
      </c>
      <c r="R12" s="58">
        <f>N12+O12+P12+Q12</f>
        <v>200</v>
      </c>
      <c r="S12" s="59" t="s">
        <v>71</v>
      </c>
      <c r="T12" s="30" t="s">
        <v>67</v>
      </c>
      <c r="U12" s="31" t="s">
        <v>68</v>
      </c>
      <c r="V12" s="60" t="s">
        <v>72</v>
      </c>
      <c r="W12" s="41">
        <f>50*R12</f>
        <v>10000</v>
      </c>
      <c r="X12" s="61" t="s">
        <v>73</v>
      </c>
      <c r="Y12" s="61" t="s">
        <v>74</v>
      </c>
      <c r="Z12" s="62" t="s">
        <v>49</v>
      </c>
      <c r="AA12" s="79">
        <v>0</v>
      </c>
      <c r="AB12" s="80">
        <v>45</v>
      </c>
      <c r="AC12" s="80">
        <v>46</v>
      </c>
      <c r="AD12" s="80">
        <v>109</v>
      </c>
      <c r="AE12" s="130">
        <f>AA12+AB12+AC12+AD12</f>
        <v>200</v>
      </c>
      <c r="AF12" s="81" t="s">
        <v>68</v>
      </c>
      <c r="AG12" s="131" t="s">
        <v>72</v>
      </c>
      <c r="AH12" s="141">
        <v>10000</v>
      </c>
      <c r="AI12" s="127">
        <f t="shared" si="0"/>
        <v>0</v>
      </c>
      <c r="AJ12" s="113">
        <f t="shared" si="1"/>
        <v>1</v>
      </c>
    </row>
    <row r="13" spans="1:36" s="51" customFormat="1" ht="75" x14ac:dyDescent="0.25">
      <c r="A13" s="27" t="s">
        <v>58</v>
      </c>
      <c r="B13" s="37">
        <v>2</v>
      </c>
      <c r="C13" s="23" t="s">
        <v>34</v>
      </c>
      <c r="D13" s="27" t="s">
        <v>59</v>
      </c>
      <c r="E13" s="23" t="s">
        <v>60</v>
      </c>
      <c r="F13" s="23" t="s">
        <v>61</v>
      </c>
      <c r="G13" s="23">
        <v>70</v>
      </c>
      <c r="H13" s="30" t="s">
        <v>62</v>
      </c>
      <c r="I13" s="48" t="s">
        <v>63</v>
      </c>
      <c r="J13" s="52" t="s">
        <v>64</v>
      </c>
      <c r="K13" s="36" t="s">
        <v>75</v>
      </c>
      <c r="L13" s="40">
        <v>7</v>
      </c>
      <c r="M13" s="27" t="s">
        <v>57</v>
      </c>
      <c r="N13" s="27">
        <v>1</v>
      </c>
      <c r="O13" s="27">
        <v>3</v>
      </c>
      <c r="P13" s="27">
        <v>2</v>
      </c>
      <c r="Q13" s="27">
        <v>1</v>
      </c>
      <c r="R13" s="27">
        <f t="shared" ref="R13:R60" si="2">N13+O13+P13+Q13</f>
        <v>7</v>
      </c>
      <c r="S13" s="27" t="s">
        <v>76</v>
      </c>
      <c r="T13" s="30" t="s">
        <v>67</v>
      </c>
      <c r="U13" s="31" t="s">
        <v>68</v>
      </c>
      <c r="V13" s="31" t="s">
        <v>69</v>
      </c>
      <c r="W13" s="41">
        <f>300*R13</f>
        <v>2100</v>
      </c>
      <c r="X13" s="32" t="s">
        <v>47</v>
      </c>
      <c r="Y13" s="32" t="s">
        <v>48</v>
      </c>
      <c r="Z13" s="49" t="s">
        <v>49</v>
      </c>
      <c r="AA13" s="79">
        <v>0</v>
      </c>
      <c r="AB13" s="80">
        <v>2</v>
      </c>
      <c r="AC13" s="80">
        <v>5</v>
      </c>
      <c r="AD13" s="80">
        <v>0</v>
      </c>
      <c r="AE13" s="80">
        <f t="shared" ref="AE13:AE60" si="3">AA13+AB13+AC13+AD13</f>
        <v>7</v>
      </c>
      <c r="AF13" s="81" t="s">
        <v>68</v>
      </c>
      <c r="AG13" s="70" t="s">
        <v>69</v>
      </c>
      <c r="AH13" s="141">
        <v>2100</v>
      </c>
      <c r="AI13" s="127">
        <f t="shared" si="0"/>
        <v>0</v>
      </c>
      <c r="AJ13" s="113">
        <f t="shared" si="1"/>
        <v>1</v>
      </c>
    </row>
    <row r="14" spans="1:36" s="51" customFormat="1" ht="75" x14ac:dyDescent="0.25">
      <c r="A14" s="27" t="s">
        <v>58</v>
      </c>
      <c r="B14" s="37">
        <v>2</v>
      </c>
      <c r="C14" s="23" t="s">
        <v>34</v>
      </c>
      <c r="D14" s="27" t="s">
        <v>59</v>
      </c>
      <c r="E14" s="23" t="s">
        <v>60</v>
      </c>
      <c r="F14" s="23" t="s">
        <v>61</v>
      </c>
      <c r="G14" s="23">
        <v>70</v>
      </c>
      <c r="H14" s="30" t="s">
        <v>62</v>
      </c>
      <c r="I14" s="48" t="s">
        <v>63</v>
      </c>
      <c r="J14" s="52" t="s">
        <v>64</v>
      </c>
      <c r="K14" s="36" t="s">
        <v>77</v>
      </c>
      <c r="L14" s="40">
        <v>150</v>
      </c>
      <c r="M14" s="27" t="s">
        <v>57</v>
      </c>
      <c r="N14" s="27">
        <v>25</v>
      </c>
      <c r="O14" s="27">
        <v>25</v>
      </c>
      <c r="P14" s="27">
        <v>50</v>
      </c>
      <c r="Q14" s="27">
        <v>50</v>
      </c>
      <c r="R14" s="27">
        <f t="shared" si="2"/>
        <v>150</v>
      </c>
      <c r="S14" s="27" t="s">
        <v>66</v>
      </c>
      <c r="T14" s="30" t="s">
        <v>67</v>
      </c>
      <c r="U14" s="31" t="s">
        <v>68</v>
      </c>
      <c r="V14" s="31" t="s">
        <v>69</v>
      </c>
      <c r="W14" s="41">
        <f>100*R14</f>
        <v>15000</v>
      </c>
      <c r="X14" s="32" t="s">
        <v>47</v>
      </c>
      <c r="Y14" s="32" t="s">
        <v>48</v>
      </c>
      <c r="Z14" s="49" t="s">
        <v>49</v>
      </c>
      <c r="AA14" s="79">
        <v>0</v>
      </c>
      <c r="AB14" s="80">
        <v>15</v>
      </c>
      <c r="AC14" s="80">
        <v>66</v>
      </c>
      <c r="AD14" s="80">
        <v>41</v>
      </c>
      <c r="AE14" s="80">
        <f t="shared" si="3"/>
        <v>122</v>
      </c>
      <c r="AF14" s="81" t="s">
        <v>68</v>
      </c>
      <c r="AG14" s="70" t="s">
        <v>69</v>
      </c>
      <c r="AH14" s="142">
        <f>(15000/150)*AE14</f>
        <v>12200</v>
      </c>
      <c r="AI14" s="132">
        <f>L14-AE14</f>
        <v>28</v>
      </c>
      <c r="AJ14" s="113">
        <f t="shared" si="1"/>
        <v>0.81333333333333335</v>
      </c>
    </row>
    <row r="15" spans="1:36" s="51" customFormat="1" ht="75" x14ac:dyDescent="0.25">
      <c r="A15" s="27" t="s">
        <v>58</v>
      </c>
      <c r="B15" s="37">
        <v>2</v>
      </c>
      <c r="C15" s="23" t="s">
        <v>34</v>
      </c>
      <c r="D15" s="27" t="s">
        <v>59</v>
      </c>
      <c r="E15" s="23" t="s">
        <v>60</v>
      </c>
      <c r="F15" s="23" t="s">
        <v>61</v>
      </c>
      <c r="G15" s="23">
        <v>70</v>
      </c>
      <c r="H15" s="30" t="s">
        <v>62</v>
      </c>
      <c r="I15" s="48" t="s">
        <v>63</v>
      </c>
      <c r="J15" s="52" t="s">
        <v>64</v>
      </c>
      <c r="K15" s="36" t="s">
        <v>78</v>
      </c>
      <c r="L15" s="40">
        <v>1</v>
      </c>
      <c r="M15" s="27" t="s">
        <v>57</v>
      </c>
      <c r="N15" s="27">
        <v>0</v>
      </c>
      <c r="O15" s="27">
        <v>0</v>
      </c>
      <c r="P15" s="27">
        <v>0</v>
      </c>
      <c r="Q15" s="27">
        <v>1</v>
      </c>
      <c r="R15" s="27">
        <f t="shared" si="2"/>
        <v>1</v>
      </c>
      <c r="S15" s="27" t="s">
        <v>66</v>
      </c>
      <c r="T15" s="30" t="s">
        <v>67</v>
      </c>
      <c r="U15" s="31" t="s">
        <v>68</v>
      </c>
      <c r="V15" s="31" t="s">
        <v>69</v>
      </c>
      <c r="W15" s="41">
        <f>1000*R15</f>
        <v>1000</v>
      </c>
      <c r="X15" s="32" t="s">
        <v>47</v>
      </c>
      <c r="Y15" s="32" t="s">
        <v>48</v>
      </c>
      <c r="Z15" s="49" t="s">
        <v>49</v>
      </c>
      <c r="AA15" s="79">
        <v>0</v>
      </c>
      <c r="AB15" s="80">
        <v>0</v>
      </c>
      <c r="AC15" s="80">
        <v>0</v>
      </c>
      <c r="AD15" s="80">
        <v>1</v>
      </c>
      <c r="AE15" s="80">
        <f t="shared" si="3"/>
        <v>1</v>
      </c>
      <c r="AF15" s="81" t="s">
        <v>68</v>
      </c>
      <c r="AG15" s="70" t="s">
        <v>69</v>
      </c>
      <c r="AH15" s="141">
        <v>1000</v>
      </c>
      <c r="AI15" s="127">
        <f t="shared" si="0"/>
        <v>0</v>
      </c>
      <c r="AJ15" s="113">
        <f t="shared" si="1"/>
        <v>1</v>
      </c>
    </row>
    <row r="16" spans="1:36" s="51" customFormat="1" ht="76.5" x14ac:dyDescent="0.25">
      <c r="A16" s="27" t="s">
        <v>58</v>
      </c>
      <c r="B16" s="37">
        <v>2</v>
      </c>
      <c r="C16" s="23" t="s">
        <v>34</v>
      </c>
      <c r="D16" s="27" t="s">
        <v>59</v>
      </c>
      <c r="E16" s="23" t="s">
        <v>60</v>
      </c>
      <c r="F16" s="23" t="s">
        <v>61</v>
      </c>
      <c r="G16" s="23">
        <v>70</v>
      </c>
      <c r="H16" s="30" t="s">
        <v>62</v>
      </c>
      <c r="I16" s="48" t="s">
        <v>63</v>
      </c>
      <c r="J16" s="52" t="s">
        <v>64</v>
      </c>
      <c r="K16" s="63" t="s">
        <v>79</v>
      </c>
      <c r="L16" s="40">
        <v>5</v>
      </c>
      <c r="M16" s="27" t="s">
        <v>57</v>
      </c>
      <c r="N16" s="27">
        <v>1</v>
      </c>
      <c r="O16" s="27">
        <v>1</v>
      </c>
      <c r="P16" s="27">
        <v>2</v>
      </c>
      <c r="Q16" s="27">
        <v>1</v>
      </c>
      <c r="R16" s="27">
        <f t="shared" si="2"/>
        <v>5</v>
      </c>
      <c r="S16" s="27" t="s">
        <v>66</v>
      </c>
      <c r="T16" s="30" t="s">
        <v>67</v>
      </c>
      <c r="U16" s="31" t="s">
        <v>68</v>
      </c>
      <c r="V16" s="31" t="s">
        <v>69</v>
      </c>
      <c r="W16" s="41">
        <f>300*R16</f>
        <v>1500</v>
      </c>
      <c r="X16" s="32" t="s">
        <v>47</v>
      </c>
      <c r="Y16" s="32" t="s">
        <v>48</v>
      </c>
      <c r="Z16" s="49" t="s">
        <v>49</v>
      </c>
      <c r="AA16" s="79">
        <v>0</v>
      </c>
      <c r="AB16" s="80">
        <v>2</v>
      </c>
      <c r="AC16" s="80">
        <v>1</v>
      </c>
      <c r="AD16" s="80">
        <v>2</v>
      </c>
      <c r="AE16" s="80">
        <f t="shared" si="3"/>
        <v>5</v>
      </c>
      <c r="AF16" s="81" t="s">
        <v>68</v>
      </c>
      <c r="AG16" s="70" t="s">
        <v>69</v>
      </c>
      <c r="AH16" s="141">
        <v>1500</v>
      </c>
      <c r="AI16" s="127">
        <f t="shared" si="0"/>
        <v>0</v>
      </c>
      <c r="AJ16" s="113">
        <f t="shared" si="1"/>
        <v>1</v>
      </c>
    </row>
    <row r="17" spans="1:36" s="51" customFormat="1" ht="75" x14ac:dyDescent="0.25">
      <c r="A17" s="27" t="s">
        <v>58</v>
      </c>
      <c r="B17" s="37">
        <v>2</v>
      </c>
      <c r="C17" s="23" t="s">
        <v>34</v>
      </c>
      <c r="D17" s="27" t="s">
        <v>59</v>
      </c>
      <c r="E17" s="23" t="s">
        <v>60</v>
      </c>
      <c r="F17" s="23" t="s">
        <v>61</v>
      </c>
      <c r="G17" s="23">
        <v>70</v>
      </c>
      <c r="H17" s="30" t="s">
        <v>62</v>
      </c>
      <c r="I17" s="48" t="s">
        <v>63</v>
      </c>
      <c r="J17" s="52" t="s">
        <v>64</v>
      </c>
      <c r="K17" s="36" t="s">
        <v>80</v>
      </c>
      <c r="L17" s="40">
        <v>104</v>
      </c>
      <c r="M17" s="27" t="s">
        <v>57</v>
      </c>
      <c r="N17" s="27">
        <v>12</v>
      </c>
      <c r="O17" s="27">
        <v>15</v>
      </c>
      <c r="P17" s="27">
        <v>40</v>
      </c>
      <c r="Q17" s="27">
        <v>37</v>
      </c>
      <c r="R17" s="27">
        <f t="shared" si="2"/>
        <v>104</v>
      </c>
      <c r="S17" s="27" t="s">
        <v>66</v>
      </c>
      <c r="T17" s="30" t="s">
        <v>67</v>
      </c>
      <c r="U17" s="31" t="s">
        <v>68</v>
      </c>
      <c r="V17" s="31" t="s">
        <v>69</v>
      </c>
      <c r="W17" s="41">
        <f>100*R17</f>
        <v>10400</v>
      </c>
      <c r="X17" s="32" t="s">
        <v>47</v>
      </c>
      <c r="Y17" s="32" t="s">
        <v>48</v>
      </c>
      <c r="Z17" s="49" t="s">
        <v>49</v>
      </c>
      <c r="AA17" s="79">
        <v>0</v>
      </c>
      <c r="AB17" s="80">
        <v>16</v>
      </c>
      <c r="AC17" s="80">
        <v>19</v>
      </c>
      <c r="AD17" s="80">
        <v>68</v>
      </c>
      <c r="AE17" s="80">
        <f t="shared" si="3"/>
        <v>103</v>
      </c>
      <c r="AF17" s="81" t="s">
        <v>68</v>
      </c>
      <c r="AG17" s="70" t="s">
        <v>69</v>
      </c>
      <c r="AH17" s="142">
        <f>(10400/104)*AE17</f>
        <v>10300</v>
      </c>
      <c r="AI17" s="132">
        <f>L17-AE17</f>
        <v>1</v>
      </c>
      <c r="AJ17" s="113">
        <f t="shared" si="1"/>
        <v>0.99038461538461542</v>
      </c>
    </row>
    <row r="18" spans="1:36" s="51" customFormat="1" ht="75" x14ac:dyDescent="0.25">
      <c r="A18" s="27" t="s">
        <v>58</v>
      </c>
      <c r="B18" s="37">
        <v>2</v>
      </c>
      <c r="C18" s="23" t="s">
        <v>34</v>
      </c>
      <c r="D18" s="27" t="s">
        <v>81</v>
      </c>
      <c r="E18" s="23" t="s">
        <v>60</v>
      </c>
      <c r="F18" s="23" t="s">
        <v>61</v>
      </c>
      <c r="G18" s="23"/>
      <c r="H18" s="30" t="s">
        <v>62</v>
      </c>
      <c r="I18" s="48" t="s">
        <v>63</v>
      </c>
      <c r="J18" s="52" t="s">
        <v>64</v>
      </c>
      <c r="K18" s="36" t="s">
        <v>82</v>
      </c>
      <c r="L18" s="40">
        <v>100</v>
      </c>
      <c r="M18" s="27" t="s">
        <v>57</v>
      </c>
      <c r="N18" s="27"/>
      <c r="O18" s="27"/>
      <c r="P18" s="27">
        <v>50</v>
      </c>
      <c r="Q18" s="27">
        <v>50</v>
      </c>
      <c r="R18" s="27">
        <f>N18+O18+P18+Q18</f>
        <v>100</v>
      </c>
      <c r="S18" s="27" t="s">
        <v>66</v>
      </c>
      <c r="T18" s="30" t="s">
        <v>67</v>
      </c>
      <c r="U18" s="31" t="s">
        <v>83</v>
      </c>
      <c r="V18" s="31" t="s">
        <v>69</v>
      </c>
      <c r="W18" s="41">
        <f>100*R18</f>
        <v>10000</v>
      </c>
      <c r="X18" s="32" t="s">
        <v>47</v>
      </c>
      <c r="Y18" s="32" t="s">
        <v>48</v>
      </c>
      <c r="Z18" s="49" t="s">
        <v>49</v>
      </c>
      <c r="AA18" s="79">
        <v>0</v>
      </c>
      <c r="AB18" s="80">
        <v>0</v>
      </c>
      <c r="AC18" s="80">
        <v>9</v>
      </c>
      <c r="AD18" s="80">
        <v>43</v>
      </c>
      <c r="AE18" s="80">
        <f>AA18+AB18+AC18+AD18</f>
        <v>52</v>
      </c>
      <c r="AF18" s="81" t="s">
        <v>83</v>
      </c>
      <c r="AG18" s="70" t="s">
        <v>69</v>
      </c>
      <c r="AH18" s="142">
        <f>(10000/100)*AE18</f>
        <v>5200</v>
      </c>
      <c r="AI18" s="132">
        <f>L18-AE18</f>
        <v>48</v>
      </c>
      <c r="AJ18" s="113">
        <f t="shared" si="1"/>
        <v>0.52</v>
      </c>
    </row>
    <row r="19" spans="1:36" s="51" customFormat="1" ht="60" x14ac:dyDescent="0.25">
      <c r="A19" s="53" t="s">
        <v>84</v>
      </c>
      <c r="B19" s="37">
        <v>2</v>
      </c>
      <c r="C19" s="23" t="s">
        <v>34</v>
      </c>
      <c r="D19" s="53" t="s">
        <v>85</v>
      </c>
      <c r="E19" s="23" t="s">
        <v>36</v>
      </c>
      <c r="F19" s="23" t="s">
        <v>37</v>
      </c>
      <c r="G19" s="23">
        <v>86</v>
      </c>
      <c r="H19" s="30" t="s">
        <v>86</v>
      </c>
      <c r="I19" s="64" t="s">
        <v>87</v>
      </c>
      <c r="J19" s="65" t="s">
        <v>88</v>
      </c>
      <c r="K19" s="36" t="s">
        <v>89</v>
      </c>
      <c r="L19" s="40">
        <v>20</v>
      </c>
      <c r="M19" s="27" t="s">
        <v>42</v>
      </c>
      <c r="N19" s="27">
        <v>5</v>
      </c>
      <c r="O19" s="27">
        <v>5</v>
      </c>
      <c r="P19" s="27">
        <v>5</v>
      </c>
      <c r="Q19" s="27">
        <v>5</v>
      </c>
      <c r="R19" s="27">
        <f t="shared" si="2"/>
        <v>20</v>
      </c>
      <c r="S19" s="27" t="s">
        <v>66</v>
      </c>
      <c r="T19" s="30" t="s">
        <v>67</v>
      </c>
      <c r="U19" s="31" t="s">
        <v>90</v>
      </c>
      <c r="V19" s="31" t="s">
        <v>69</v>
      </c>
      <c r="W19" s="41">
        <f>50*R19</f>
        <v>1000</v>
      </c>
      <c r="X19" s="32" t="s">
        <v>47</v>
      </c>
      <c r="Y19" s="32" t="s">
        <v>48</v>
      </c>
      <c r="Z19" s="49" t="s">
        <v>49</v>
      </c>
      <c r="AA19" s="79">
        <v>0</v>
      </c>
      <c r="AB19" s="80">
        <v>0</v>
      </c>
      <c r="AC19" s="80">
        <v>0</v>
      </c>
      <c r="AD19" s="80">
        <v>20</v>
      </c>
      <c r="AE19" s="80">
        <f t="shared" ref="AE19:AE60" si="4">AA19+AB19+AC19+AD19</f>
        <v>20</v>
      </c>
      <c r="AF19" s="81" t="s">
        <v>90</v>
      </c>
      <c r="AG19" s="70" t="s">
        <v>69</v>
      </c>
      <c r="AH19" s="141">
        <v>1000</v>
      </c>
      <c r="AI19" s="127">
        <f t="shared" ref="AI19:AI60" si="5">L19-AE19</f>
        <v>0</v>
      </c>
      <c r="AJ19" s="113">
        <f t="shared" si="1"/>
        <v>1</v>
      </c>
    </row>
    <row r="20" spans="1:36" s="51" customFormat="1" ht="60" x14ac:dyDescent="0.25">
      <c r="A20" s="53" t="s">
        <v>84</v>
      </c>
      <c r="B20" s="37">
        <v>2</v>
      </c>
      <c r="C20" s="23" t="s">
        <v>34</v>
      </c>
      <c r="D20" s="53" t="s">
        <v>85</v>
      </c>
      <c r="E20" s="23" t="s">
        <v>36</v>
      </c>
      <c r="F20" s="23" t="s">
        <v>37</v>
      </c>
      <c r="G20" s="23">
        <v>86</v>
      </c>
      <c r="H20" s="30" t="s">
        <v>86</v>
      </c>
      <c r="I20" s="64" t="s">
        <v>87</v>
      </c>
      <c r="J20" s="65" t="s">
        <v>88</v>
      </c>
      <c r="K20" s="36" t="s">
        <v>91</v>
      </c>
      <c r="L20" s="40">
        <v>20</v>
      </c>
      <c r="M20" s="27" t="s">
        <v>42</v>
      </c>
      <c r="N20" s="27">
        <v>5</v>
      </c>
      <c r="O20" s="27">
        <v>5</v>
      </c>
      <c r="P20" s="27">
        <v>5</v>
      </c>
      <c r="Q20" s="27">
        <v>5</v>
      </c>
      <c r="R20" s="27">
        <f t="shared" si="2"/>
        <v>20</v>
      </c>
      <c r="S20" s="27" t="s">
        <v>66</v>
      </c>
      <c r="T20" s="30" t="s">
        <v>67</v>
      </c>
      <c r="U20" s="31" t="s">
        <v>90</v>
      </c>
      <c r="V20" s="31" t="s">
        <v>69</v>
      </c>
      <c r="W20" s="41">
        <f>50*R20</f>
        <v>1000</v>
      </c>
      <c r="X20" s="32" t="s">
        <v>47</v>
      </c>
      <c r="Y20" s="32" t="s">
        <v>48</v>
      </c>
      <c r="Z20" s="49" t="s">
        <v>49</v>
      </c>
      <c r="AA20" s="79">
        <v>0</v>
      </c>
      <c r="AB20" s="80">
        <v>0</v>
      </c>
      <c r="AC20" s="80">
        <v>2</v>
      </c>
      <c r="AD20" s="80">
        <v>18</v>
      </c>
      <c r="AE20" s="80">
        <f t="shared" si="4"/>
        <v>20</v>
      </c>
      <c r="AF20" s="81" t="s">
        <v>90</v>
      </c>
      <c r="AG20" s="70" t="s">
        <v>69</v>
      </c>
      <c r="AH20" s="141">
        <v>1000</v>
      </c>
      <c r="AI20" s="127">
        <f t="shared" si="5"/>
        <v>0</v>
      </c>
      <c r="AJ20" s="113">
        <f t="shared" si="1"/>
        <v>1</v>
      </c>
    </row>
    <row r="21" spans="1:36" s="51" customFormat="1" ht="76.5" x14ac:dyDescent="0.25">
      <c r="A21" s="66" t="s">
        <v>92</v>
      </c>
      <c r="B21" s="67">
        <v>2</v>
      </c>
      <c r="C21" s="68" t="s">
        <v>34</v>
      </c>
      <c r="D21" s="69" t="s">
        <v>93</v>
      </c>
      <c r="E21" s="68" t="s">
        <v>60</v>
      </c>
      <c r="F21" s="68" t="s">
        <v>61</v>
      </c>
      <c r="G21" s="68">
        <v>73</v>
      </c>
      <c r="H21" s="70" t="s">
        <v>94</v>
      </c>
      <c r="I21" s="71" t="s">
        <v>95</v>
      </c>
      <c r="J21" s="72" t="s">
        <v>96</v>
      </c>
      <c r="K21" s="73" t="s">
        <v>97</v>
      </c>
      <c r="L21" s="74">
        <v>20</v>
      </c>
      <c r="M21" s="66" t="s">
        <v>42</v>
      </c>
      <c r="N21" s="66">
        <v>5</v>
      </c>
      <c r="O21" s="66">
        <v>5</v>
      </c>
      <c r="P21" s="66">
        <v>5</v>
      </c>
      <c r="Q21" s="66">
        <v>5</v>
      </c>
      <c r="R21" s="66">
        <f t="shared" si="2"/>
        <v>20</v>
      </c>
      <c r="S21" s="69" t="s">
        <v>66</v>
      </c>
      <c r="T21" s="75" t="s">
        <v>67</v>
      </c>
      <c r="U21" s="70" t="s">
        <v>98</v>
      </c>
      <c r="V21" s="70" t="s">
        <v>69</v>
      </c>
      <c r="W21" s="76">
        <f>100*R21</f>
        <v>2000</v>
      </c>
      <c r="X21" s="77" t="s">
        <v>47</v>
      </c>
      <c r="Y21" s="77" t="s">
        <v>48</v>
      </c>
      <c r="Z21" s="78" t="s">
        <v>49</v>
      </c>
      <c r="AA21" s="79">
        <v>0</v>
      </c>
      <c r="AB21" s="80">
        <v>20</v>
      </c>
      <c r="AC21" s="80">
        <v>0</v>
      </c>
      <c r="AD21" s="80">
        <v>0</v>
      </c>
      <c r="AE21" s="80">
        <f t="shared" si="4"/>
        <v>20</v>
      </c>
      <c r="AF21" s="81" t="s">
        <v>98</v>
      </c>
      <c r="AG21" s="70" t="s">
        <v>69</v>
      </c>
      <c r="AH21" s="141">
        <v>2000</v>
      </c>
      <c r="AI21" s="127">
        <f t="shared" si="5"/>
        <v>0</v>
      </c>
      <c r="AJ21" s="113">
        <f t="shared" si="1"/>
        <v>1</v>
      </c>
    </row>
    <row r="22" spans="1:36" s="51" customFormat="1" ht="60" x14ac:dyDescent="0.25">
      <c r="A22" s="66" t="s">
        <v>92</v>
      </c>
      <c r="B22" s="67">
        <v>2</v>
      </c>
      <c r="C22" s="68" t="s">
        <v>34</v>
      </c>
      <c r="D22" s="69" t="s">
        <v>93</v>
      </c>
      <c r="E22" s="68" t="s">
        <v>60</v>
      </c>
      <c r="F22" s="68" t="s">
        <v>61</v>
      </c>
      <c r="G22" s="68">
        <v>73</v>
      </c>
      <c r="H22" s="82" t="s">
        <v>94</v>
      </c>
      <c r="I22" s="71" t="s">
        <v>95</v>
      </c>
      <c r="J22" s="72" t="s">
        <v>96</v>
      </c>
      <c r="K22" s="83" t="s">
        <v>99</v>
      </c>
      <c r="L22" s="74">
        <v>5</v>
      </c>
      <c r="M22" s="66" t="s">
        <v>42</v>
      </c>
      <c r="N22" s="66">
        <v>0</v>
      </c>
      <c r="O22" s="66">
        <v>0</v>
      </c>
      <c r="P22" s="66">
        <v>5</v>
      </c>
      <c r="Q22" s="66">
        <v>0</v>
      </c>
      <c r="R22" s="66">
        <f t="shared" si="2"/>
        <v>5</v>
      </c>
      <c r="S22" s="69" t="s">
        <v>66</v>
      </c>
      <c r="T22" s="75" t="s">
        <v>67</v>
      </c>
      <c r="U22" s="70" t="s">
        <v>98</v>
      </c>
      <c r="V22" s="70" t="s">
        <v>69</v>
      </c>
      <c r="W22" s="76">
        <v>2000</v>
      </c>
      <c r="X22" s="77" t="s">
        <v>47</v>
      </c>
      <c r="Y22" s="77" t="s">
        <v>48</v>
      </c>
      <c r="Z22" s="78" t="s">
        <v>49</v>
      </c>
      <c r="AA22" s="79">
        <v>0</v>
      </c>
      <c r="AB22" s="80">
        <v>0</v>
      </c>
      <c r="AC22" s="80">
        <v>5</v>
      </c>
      <c r="AD22" s="80">
        <v>0</v>
      </c>
      <c r="AE22" s="80">
        <f t="shared" si="4"/>
        <v>5</v>
      </c>
      <c r="AF22" s="81" t="s">
        <v>98</v>
      </c>
      <c r="AG22" s="70" t="s">
        <v>69</v>
      </c>
      <c r="AH22" s="141">
        <v>2000</v>
      </c>
      <c r="AI22" s="127">
        <f t="shared" si="5"/>
        <v>0</v>
      </c>
      <c r="AJ22" s="113">
        <f t="shared" si="1"/>
        <v>1</v>
      </c>
    </row>
    <row r="23" spans="1:36" s="51" customFormat="1" ht="60" x14ac:dyDescent="0.25">
      <c r="A23" s="66" t="s">
        <v>92</v>
      </c>
      <c r="B23" s="67">
        <v>2</v>
      </c>
      <c r="C23" s="68" t="s">
        <v>34</v>
      </c>
      <c r="D23" s="69" t="s">
        <v>93</v>
      </c>
      <c r="E23" s="68" t="s">
        <v>60</v>
      </c>
      <c r="F23" s="68" t="s">
        <v>61</v>
      </c>
      <c r="G23" s="68">
        <v>73</v>
      </c>
      <c r="H23" s="82" t="s">
        <v>94</v>
      </c>
      <c r="I23" s="71" t="s">
        <v>95</v>
      </c>
      <c r="J23" s="72" t="s">
        <v>96</v>
      </c>
      <c r="K23" s="83" t="s">
        <v>100</v>
      </c>
      <c r="L23" s="74">
        <v>10</v>
      </c>
      <c r="M23" s="66" t="s">
        <v>42</v>
      </c>
      <c r="N23" s="66">
        <v>3</v>
      </c>
      <c r="O23" s="66">
        <v>3</v>
      </c>
      <c r="P23" s="66">
        <v>3</v>
      </c>
      <c r="Q23" s="66">
        <v>1</v>
      </c>
      <c r="R23" s="66">
        <f t="shared" si="2"/>
        <v>10</v>
      </c>
      <c r="S23" s="69" t="s">
        <v>76</v>
      </c>
      <c r="T23" s="75" t="s">
        <v>67</v>
      </c>
      <c r="U23" s="70" t="s">
        <v>98</v>
      </c>
      <c r="V23" s="70" t="s">
        <v>69</v>
      </c>
      <c r="W23" s="76">
        <v>500</v>
      </c>
      <c r="X23" s="77" t="s">
        <v>47</v>
      </c>
      <c r="Y23" s="77" t="s">
        <v>48</v>
      </c>
      <c r="Z23" s="78" t="s">
        <v>49</v>
      </c>
      <c r="AA23" s="79">
        <v>3</v>
      </c>
      <c r="AB23" s="80">
        <v>3</v>
      </c>
      <c r="AC23" s="80">
        <v>3</v>
      </c>
      <c r="AD23" s="80">
        <v>1</v>
      </c>
      <c r="AE23" s="80">
        <f t="shared" si="4"/>
        <v>10</v>
      </c>
      <c r="AF23" s="81" t="s">
        <v>98</v>
      </c>
      <c r="AG23" s="70" t="s">
        <v>69</v>
      </c>
      <c r="AH23" s="141">
        <v>500</v>
      </c>
      <c r="AI23" s="127">
        <f t="shared" si="5"/>
        <v>0</v>
      </c>
      <c r="AJ23" s="113">
        <f t="shared" si="1"/>
        <v>1</v>
      </c>
    </row>
    <row r="24" spans="1:36" s="51" customFormat="1" ht="60" x14ac:dyDescent="0.25">
      <c r="A24" s="66" t="s">
        <v>92</v>
      </c>
      <c r="B24" s="67">
        <v>2</v>
      </c>
      <c r="C24" s="68" t="s">
        <v>34</v>
      </c>
      <c r="D24" s="69" t="s">
        <v>93</v>
      </c>
      <c r="E24" s="68" t="s">
        <v>60</v>
      </c>
      <c r="F24" s="68" t="s">
        <v>61</v>
      </c>
      <c r="G24" s="68">
        <v>73</v>
      </c>
      <c r="H24" s="82" t="s">
        <v>94</v>
      </c>
      <c r="I24" s="71" t="s">
        <v>95</v>
      </c>
      <c r="J24" s="72" t="s">
        <v>96</v>
      </c>
      <c r="K24" s="83" t="s">
        <v>101</v>
      </c>
      <c r="L24" s="74">
        <v>40</v>
      </c>
      <c r="M24" s="66" t="s">
        <v>42</v>
      </c>
      <c r="N24" s="66">
        <v>10</v>
      </c>
      <c r="O24" s="66">
        <v>10</v>
      </c>
      <c r="P24" s="66">
        <v>10</v>
      </c>
      <c r="Q24" s="66">
        <v>10</v>
      </c>
      <c r="R24" s="66">
        <f t="shared" si="2"/>
        <v>40</v>
      </c>
      <c r="S24" s="66" t="s">
        <v>66</v>
      </c>
      <c r="T24" s="75" t="s">
        <v>67</v>
      </c>
      <c r="U24" s="70" t="s">
        <v>98</v>
      </c>
      <c r="V24" s="70" t="s">
        <v>69</v>
      </c>
      <c r="W24" s="76">
        <f>50*R24</f>
        <v>2000</v>
      </c>
      <c r="X24" s="77" t="s">
        <v>47</v>
      </c>
      <c r="Y24" s="77" t="s">
        <v>48</v>
      </c>
      <c r="Z24" s="78" t="s">
        <v>49</v>
      </c>
      <c r="AA24" s="79">
        <v>10</v>
      </c>
      <c r="AB24" s="80">
        <v>10</v>
      </c>
      <c r="AC24" s="80">
        <v>10</v>
      </c>
      <c r="AD24" s="80">
        <v>10</v>
      </c>
      <c r="AE24" s="80">
        <f t="shared" si="4"/>
        <v>40</v>
      </c>
      <c r="AF24" s="81" t="s">
        <v>98</v>
      </c>
      <c r="AG24" s="70" t="s">
        <v>69</v>
      </c>
      <c r="AH24" s="141">
        <v>2000</v>
      </c>
      <c r="AI24" s="127">
        <f t="shared" si="5"/>
        <v>0</v>
      </c>
      <c r="AJ24" s="113">
        <f t="shared" si="1"/>
        <v>1</v>
      </c>
    </row>
    <row r="25" spans="1:36" s="51" customFormat="1" ht="60" x14ac:dyDescent="0.25">
      <c r="A25" s="66" t="s">
        <v>92</v>
      </c>
      <c r="B25" s="67">
        <v>2</v>
      </c>
      <c r="C25" s="68" t="s">
        <v>34</v>
      </c>
      <c r="D25" s="69" t="s">
        <v>93</v>
      </c>
      <c r="E25" s="68" t="s">
        <v>60</v>
      </c>
      <c r="F25" s="68" t="s">
        <v>61</v>
      </c>
      <c r="G25" s="68">
        <v>73</v>
      </c>
      <c r="H25" s="82" t="s">
        <v>94</v>
      </c>
      <c r="I25" s="71" t="s">
        <v>95</v>
      </c>
      <c r="J25" s="72" t="s">
        <v>96</v>
      </c>
      <c r="K25" s="83" t="s">
        <v>102</v>
      </c>
      <c r="L25" s="74">
        <v>10</v>
      </c>
      <c r="M25" s="66" t="s">
        <v>42</v>
      </c>
      <c r="N25" s="66"/>
      <c r="O25" s="66"/>
      <c r="P25" s="66">
        <v>5</v>
      </c>
      <c r="Q25" s="66">
        <v>5</v>
      </c>
      <c r="R25" s="66">
        <f>SUBTOTAL(9,N25:Q25)</f>
        <v>10</v>
      </c>
      <c r="S25" s="66" t="s">
        <v>66</v>
      </c>
      <c r="T25" s="75" t="s">
        <v>67</v>
      </c>
      <c r="U25" s="70" t="s">
        <v>98</v>
      </c>
      <c r="V25" s="70" t="s">
        <v>69</v>
      </c>
      <c r="W25" s="76">
        <f>150*R25</f>
        <v>1500</v>
      </c>
      <c r="X25" s="77" t="s">
        <v>47</v>
      </c>
      <c r="Y25" s="77" t="s">
        <v>48</v>
      </c>
      <c r="Z25" s="78" t="s">
        <v>49</v>
      </c>
      <c r="AA25" s="79"/>
      <c r="AB25" s="80"/>
      <c r="AC25" s="80">
        <v>5</v>
      </c>
      <c r="AD25" s="80">
        <v>5</v>
      </c>
      <c r="AE25" s="80">
        <f>SUBTOTAL(9,AA25:AD25)</f>
        <v>10</v>
      </c>
      <c r="AF25" s="81" t="s">
        <v>98</v>
      </c>
      <c r="AG25" s="70" t="s">
        <v>69</v>
      </c>
      <c r="AH25" s="141">
        <v>1500</v>
      </c>
      <c r="AI25" s="127">
        <f t="shared" si="5"/>
        <v>0</v>
      </c>
      <c r="AJ25" s="113">
        <f t="shared" si="1"/>
        <v>1</v>
      </c>
    </row>
    <row r="26" spans="1:36" s="51" customFormat="1" ht="60" x14ac:dyDescent="0.25">
      <c r="A26" s="66" t="s">
        <v>92</v>
      </c>
      <c r="B26" s="67">
        <v>2</v>
      </c>
      <c r="C26" s="68" t="s">
        <v>34</v>
      </c>
      <c r="D26" s="69" t="s">
        <v>93</v>
      </c>
      <c r="E26" s="68" t="s">
        <v>60</v>
      </c>
      <c r="F26" s="68" t="s">
        <v>61</v>
      </c>
      <c r="G26" s="68">
        <v>73</v>
      </c>
      <c r="H26" s="82" t="s">
        <v>94</v>
      </c>
      <c r="I26" s="71" t="s">
        <v>95</v>
      </c>
      <c r="J26" s="72" t="s">
        <v>96</v>
      </c>
      <c r="K26" s="83" t="s">
        <v>103</v>
      </c>
      <c r="L26" s="74">
        <v>40</v>
      </c>
      <c r="M26" s="66" t="s">
        <v>42</v>
      </c>
      <c r="N26" s="66"/>
      <c r="O26" s="66"/>
      <c r="P26" s="66">
        <v>20</v>
      </c>
      <c r="Q26" s="66">
        <v>20</v>
      </c>
      <c r="R26" s="66">
        <f>SUBTOTAL(9,N26:Q26)</f>
        <v>40</v>
      </c>
      <c r="S26" s="66" t="s">
        <v>66</v>
      </c>
      <c r="T26" s="75" t="s">
        <v>67</v>
      </c>
      <c r="U26" s="70" t="s">
        <v>98</v>
      </c>
      <c r="V26" s="70" t="s">
        <v>69</v>
      </c>
      <c r="W26" s="76">
        <f>100*R26</f>
        <v>4000</v>
      </c>
      <c r="X26" s="77" t="s">
        <v>47</v>
      </c>
      <c r="Y26" s="77" t="s">
        <v>48</v>
      </c>
      <c r="Z26" s="78" t="s">
        <v>49</v>
      </c>
      <c r="AA26" s="79"/>
      <c r="AB26" s="80"/>
      <c r="AC26" s="80">
        <v>20</v>
      </c>
      <c r="AD26" s="80">
        <v>20</v>
      </c>
      <c r="AE26" s="80">
        <f>SUBTOTAL(9,AA26:AD26)</f>
        <v>40</v>
      </c>
      <c r="AF26" s="81" t="s">
        <v>98</v>
      </c>
      <c r="AG26" s="70" t="s">
        <v>69</v>
      </c>
      <c r="AH26" s="141">
        <v>4000</v>
      </c>
      <c r="AI26" s="127">
        <f t="shared" si="5"/>
        <v>0</v>
      </c>
      <c r="AJ26" s="113">
        <f t="shared" si="1"/>
        <v>1</v>
      </c>
    </row>
    <row r="27" spans="1:36" s="51" customFormat="1" ht="63.75" x14ac:dyDescent="0.25">
      <c r="A27" s="66" t="s">
        <v>92</v>
      </c>
      <c r="B27" s="67">
        <v>2</v>
      </c>
      <c r="C27" s="68" t="s">
        <v>34</v>
      </c>
      <c r="D27" s="69" t="s">
        <v>104</v>
      </c>
      <c r="E27" s="68" t="s">
        <v>60</v>
      </c>
      <c r="F27" s="68" t="s">
        <v>61</v>
      </c>
      <c r="G27" s="68">
        <v>73</v>
      </c>
      <c r="H27" s="82" t="s">
        <v>94</v>
      </c>
      <c r="I27" s="84" t="s">
        <v>95</v>
      </c>
      <c r="J27" s="85" t="s">
        <v>96</v>
      </c>
      <c r="K27" s="83" t="s">
        <v>105</v>
      </c>
      <c r="L27" s="74">
        <v>30</v>
      </c>
      <c r="M27" s="66" t="s">
        <v>42</v>
      </c>
      <c r="N27" s="66">
        <v>5</v>
      </c>
      <c r="O27" s="66">
        <v>5</v>
      </c>
      <c r="P27" s="66">
        <v>10</v>
      </c>
      <c r="Q27" s="66">
        <v>10</v>
      </c>
      <c r="R27" s="66">
        <f t="shared" si="2"/>
        <v>30</v>
      </c>
      <c r="S27" s="66" t="s">
        <v>66</v>
      </c>
      <c r="T27" s="75" t="s">
        <v>67</v>
      </c>
      <c r="U27" s="70" t="s">
        <v>106</v>
      </c>
      <c r="V27" s="70" t="s">
        <v>69</v>
      </c>
      <c r="W27" s="76">
        <f>150*R27</f>
        <v>4500</v>
      </c>
      <c r="X27" s="77" t="s">
        <v>47</v>
      </c>
      <c r="Y27" s="77" t="s">
        <v>48</v>
      </c>
      <c r="Z27" s="78" t="s">
        <v>49</v>
      </c>
      <c r="AA27" s="79">
        <v>5</v>
      </c>
      <c r="AB27" s="80">
        <v>5</v>
      </c>
      <c r="AC27" s="80">
        <v>10</v>
      </c>
      <c r="AD27" s="80">
        <v>10</v>
      </c>
      <c r="AE27" s="80">
        <f t="shared" ref="AE27:AE60" si="6">AA27+AB27+AC27+AD27</f>
        <v>30</v>
      </c>
      <c r="AF27" s="81" t="s">
        <v>106</v>
      </c>
      <c r="AG27" s="70" t="s">
        <v>69</v>
      </c>
      <c r="AH27" s="141">
        <v>4500</v>
      </c>
      <c r="AI27" s="127">
        <f t="shared" si="5"/>
        <v>0</v>
      </c>
      <c r="AJ27" s="113">
        <f t="shared" si="1"/>
        <v>1</v>
      </c>
    </row>
    <row r="28" spans="1:36" s="51" customFormat="1" ht="63.75" x14ac:dyDescent="0.25">
      <c r="A28" s="66" t="s">
        <v>92</v>
      </c>
      <c r="B28" s="67">
        <v>2</v>
      </c>
      <c r="C28" s="68" t="s">
        <v>34</v>
      </c>
      <c r="D28" s="69" t="s">
        <v>104</v>
      </c>
      <c r="E28" s="68" t="s">
        <v>60</v>
      </c>
      <c r="F28" s="68" t="s">
        <v>61</v>
      </c>
      <c r="G28" s="68">
        <v>73</v>
      </c>
      <c r="H28" s="82" t="s">
        <v>94</v>
      </c>
      <c r="I28" s="84" t="s">
        <v>95</v>
      </c>
      <c r="J28" s="85" t="s">
        <v>96</v>
      </c>
      <c r="K28" s="83" t="s">
        <v>107</v>
      </c>
      <c r="L28" s="74">
        <v>14</v>
      </c>
      <c r="M28" s="66" t="s">
        <v>42</v>
      </c>
      <c r="N28" s="66">
        <v>2</v>
      </c>
      <c r="O28" s="66">
        <v>3</v>
      </c>
      <c r="P28" s="66">
        <v>5</v>
      </c>
      <c r="Q28" s="66">
        <v>4</v>
      </c>
      <c r="R28" s="66">
        <f>N28+O28+P28+Q28</f>
        <v>14</v>
      </c>
      <c r="S28" s="66" t="s">
        <v>66</v>
      </c>
      <c r="T28" s="75" t="s">
        <v>67</v>
      </c>
      <c r="U28" s="70" t="s">
        <v>106</v>
      </c>
      <c r="V28" s="70" t="s">
        <v>69</v>
      </c>
      <c r="W28" s="76">
        <f>250*R28</f>
        <v>3500</v>
      </c>
      <c r="X28" s="77" t="s">
        <v>47</v>
      </c>
      <c r="Y28" s="77" t="s">
        <v>48</v>
      </c>
      <c r="Z28" s="78" t="s">
        <v>49</v>
      </c>
      <c r="AA28" s="79">
        <v>2</v>
      </c>
      <c r="AB28" s="80">
        <v>3</v>
      </c>
      <c r="AC28" s="80">
        <v>5</v>
      </c>
      <c r="AD28" s="80">
        <v>4</v>
      </c>
      <c r="AE28" s="80">
        <f>AA28+AB28+AC28+AD28</f>
        <v>14</v>
      </c>
      <c r="AF28" s="81" t="s">
        <v>106</v>
      </c>
      <c r="AG28" s="70" t="s">
        <v>69</v>
      </c>
      <c r="AH28" s="141">
        <v>3500</v>
      </c>
      <c r="AI28" s="127">
        <f t="shared" si="5"/>
        <v>0</v>
      </c>
      <c r="AJ28" s="113">
        <f t="shared" si="1"/>
        <v>1</v>
      </c>
    </row>
    <row r="29" spans="1:36" s="51" customFormat="1" ht="60" x14ac:dyDescent="0.25">
      <c r="A29" s="66" t="s">
        <v>92</v>
      </c>
      <c r="B29" s="67">
        <v>2</v>
      </c>
      <c r="C29" s="68" t="s">
        <v>34</v>
      </c>
      <c r="D29" s="69" t="s">
        <v>104</v>
      </c>
      <c r="E29" s="68" t="s">
        <v>60</v>
      </c>
      <c r="F29" s="68" t="s">
        <v>61</v>
      </c>
      <c r="G29" s="68">
        <v>73</v>
      </c>
      <c r="H29" s="82" t="s">
        <v>94</v>
      </c>
      <c r="I29" s="84" t="s">
        <v>95</v>
      </c>
      <c r="J29" s="85" t="s">
        <v>96</v>
      </c>
      <c r="K29" s="83" t="s">
        <v>108</v>
      </c>
      <c r="L29" s="74">
        <v>20</v>
      </c>
      <c r="M29" s="66" t="s">
        <v>42</v>
      </c>
      <c r="N29" s="66">
        <v>0</v>
      </c>
      <c r="O29" s="66">
        <v>0</v>
      </c>
      <c r="P29" s="66">
        <v>10</v>
      </c>
      <c r="Q29" s="66">
        <v>10</v>
      </c>
      <c r="R29" s="66">
        <f>N29+O29+P29+Q29</f>
        <v>20</v>
      </c>
      <c r="S29" s="66" t="s">
        <v>66</v>
      </c>
      <c r="T29" s="75" t="s">
        <v>67</v>
      </c>
      <c r="U29" s="70" t="s">
        <v>106</v>
      </c>
      <c r="V29" s="70" t="s">
        <v>69</v>
      </c>
      <c r="W29" s="76">
        <f>100*R29</f>
        <v>2000</v>
      </c>
      <c r="X29" s="77" t="s">
        <v>47</v>
      </c>
      <c r="Y29" s="77" t="s">
        <v>48</v>
      </c>
      <c r="Z29" s="78" t="s">
        <v>49</v>
      </c>
      <c r="AA29" s="79">
        <v>0</v>
      </c>
      <c r="AB29" s="80">
        <v>0</v>
      </c>
      <c r="AC29" s="80">
        <v>10</v>
      </c>
      <c r="AD29" s="80">
        <v>10</v>
      </c>
      <c r="AE29" s="80">
        <f>AA29+AB29+AC29+AD29</f>
        <v>20</v>
      </c>
      <c r="AF29" s="81" t="s">
        <v>106</v>
      </c>
      <c r="AG29" s="70" t="s">
        <v>69</v>
      </c>
      <c r="AH29" s="141">
        <v>2000</v>
      </c>
      <c r="AI29" s="127">
        <f t="shared" si="5"/>
        <v>0</v>
      </c>
      <c r="AJ29" s="113">
        <f t="shared" si="1"/>
        <v>1</v>
      </c>
    </row>
    <row r="30" spans="1:36" s="51" customFormat="1" ht="60" x14ac:dyDescent="0.25">
      <c r="A30" s="66" t="s">
        <v>92</v>
      </c>
      <c r="B30" s="67">
        <v>2</v>
      </c>
      <c r="C30" s="68" t="s">
        <v>34</v>
      </c>
      <c r="D30" s="69" t="s">
        <v>104</v>
      </c>
      <c r="E30" s="68" t="s">
        <v>60</v>
      </c>
      <c r="F30" s="68" t="s">
        <v>61</v>
      </c>
      <c r="G30" s="68">
        <v>73</v>
      </c>
      <c r="H30" s="82" t="s">
        <v>94</v>
      </c>
      <c r="I30" s="84" t="s">
        <v>95</v>
      </c>
      <c r="J30" s="85" t="s">
        <v>96</v>
      </c>
      <c r="K30" s="83" t="s">
        <v>109</v>
      </c>
      <c r="L30" s="74">
        <v>20</v>
      </c>
      <c r="M30" s="66" t="s">
        <v>42</v>
      </c>
      <c r="N30" s="66">
        <v>0</v>
      </c>
      <c r="O30" s="66">
        <v>0</v>
      </c>
      <c r="P30" s="66">
        <v>10</v>
      </c>
      <c r="Q30" s="66">
        <v>10</v>
      </c>
      <c r="R30" s="66">
        <f>N30+O30+P30+Q30</f>
        <v>20</v>
      </c>
      <c r="S30" s="66" t="s">
        <v>66</v>
      </c>
      <c r="T30" s="75" t="s">
        <v>67</v>
      </c>
      <c r="U30" s="70" t="s">
        <v>106</v>
      </c>
      <c r="V30" s="70" t="s">
        <v>69</v>
      </c>
      <c r="W30" s="76">
        <f>250*R30</f>
        <v>5000</v>
      </c>
      <c r="X30" s="77" t="s">
        <v>47</v>
      </c>
      <c r="Y30" s="77" t="s">
        <v>48</v>
      </c>
      <c r="Z30" s="78" t="s">
        <v>49</v>
      </c>
      <c r="AA30" s="79">
        <v>0</v>
      </c>
      <c r="AB30" s="80">
        <v>0</v>
      </c>
      <c r="AC30" s="80">
        <v>10</v>
      </c>
      <c r="AD30" s="80">
        <v>10</v>
      </c>
      <c r="AE30" s="80">
        <f>AA30+AB30+AC30+AD30</f>
        <v>20</v>
      </c>
      <c r="AF30" s="81" t="s">
        <v>106</v>
      </c>
      <c r="AG30" s="70" t="s">
        <v>69</v>
      </c>
      <c r="AH30" s="141">
        <v>5000</v>
      </c>
      <c r="AI30" s="127">
        <f t="shared" si="5"/>
        <v>0</v>
      </c>
      <c r="AJ30" s="113">
        <f t="shared" si="1"/>
        <v>1</v>
      </c>
    </row>
    <row r="31" spans="1:36" s="51" customFormat="1" ht="105" x14ac:dyDescent="0.25">
      <c r="A31" s="27" t="s">
        <v>110</v>
      </c>
      <c r="B31" s="37">
        <v>2</v>
      </c>
      <c r="C31" s="23" t="s">
        <v>34</v>
      </c>
      <c r="D31" s="53" t="s">
        <v>111</v>
      </c>
      <c r="E31" s="23" t="s">
        <v>60</v>
      </c>
      <c r="F31" s="23" t="s">
        <v>61</v>
      </c>
      <c r="G31" s="23">
        <v>69</v>
      </c>
      <c r="H31" s="86" t="s">
        <v>112</v>
      </c>
      <c r="I31" s="87" t="s">
        <v>113</v>
      </c>
      <c r="J31" s="88" t="s">
        <v>114</v>
      </c>
      <c r="K31" s="89" t="s">
        <v>115</v>
      </c>
      <c r="L31" s="40">
        <v>6</v>
      </c>
      <c r="M31" s="27" t="s">
        <v>116</v>
      </c>
      <c r="N31" s="27">
        <v>0</v>
      </c>
      <c r="O31" s="27">
        <v>0</v>
      </c>
      <c r="P31" s="27">
        <v>6</v>
      </c>
      <c r="Q31" s="27">
        <v>0</v>
      </c>
      <c r="R31" s="27">
        <f t="shared" si="2"/>
        <v>6</v>
      </c>
      <c r="S31" s="27" t="s">
        <v>66</v>
      </c>
      <c r="T31" s="30" t="s">
        <v>67</v>
      </c>
      <c r="U31" s="31" t="s">
        <v>117</v>
      </c>
      <c r="V31" s="31" t="s">
        <v>69</v>
      </c>
      <c r="W31" s="41">
        <f>1000*R31</f>
        <v>6000</v>
      </c>
      <c r="X31" s="32" t="s">
        <v>47</v>
      </c>
      <c r="Y31" s="32" t="s">
        <v>48</v>
      </c>
      <c r="Z31" s="49" t="s">
        <v>49</v>
      </c>
      <c r="AA31" s="79">
        <v>0</v>
      </c>
      <c r="AB31" s="80">
        <v>0</v>
      </c>
      <c r="AC31" s="80">
        <v>6</v>
      </c>
      <c r="AD31" s="80">
        <v>0</v>
      </c>
      <c r="AE31" s="80">
        <f t="shared" ref="AE31:AE60" si="7">AA31+AB31+AC31+AD31</f>
        <v>6</v>
      </c>
      <c r="AF31" s="81" t="s">
        <v>117</v>
      </c>
      <c r="AG31" s="70" t="s">
        <v>69</v>
      </c>
      <c r="AH31" s="141">
        <v>6000</v>
      </c>
      <c r="AI31" s="127">
        <f t="shared" si="5"/>
        <v>0</v>
      </c>
      <c r="AJ31" s="113">
        <f t="shared" si="1"/>
        <v>1</v>
      </c>
    </row>
    <row r="32" spans="1:36" s="51" customFormat="1" ht="105" x14ac:dyDescent="0.25">
      <c r="A32" s="27" t="s">
        <v>110</v>
      </c>
      <c r="B32" s="37">
        <v>2</v>
      </c>
      <c r="C32" s="23" t="s">
        <v>34</v>
      </c>
      <c r="D32" s="53" t="s">
        <v>118</v>
      </c>
      <c r="E32" s="23" t="s">
        <v>60</v>
      </c>
      <c r="F32" s="23" t="s">
        <v>61</v>
      </c>
      <c r="G32" s="23">
        <v>69</v>
      </c>
      <c r="H32" s="86" t="s">
        <v>112</v>
      </c>
      <c r="I32" s="87" t="s">
        <v>113</v>
      </c>
      <c r="J32" s="88" t="s">
        <v>119</v>
      </c>
      <c r="K32" s="89" t="s">
        <v>120</v>
      </c>
      <c r="L32" s="90">
        <v>215</v>
      </c>
      <c r="M32" s="27" t="s">
        <v>57</v>
      </c>
      <c r="N32" s="27">
        <v>55</v>
      </c>
      <c r="O32" s="27">
        <v>60</v>
      </c>
      <c r="P32" s="27">
        <v>50</v>
      </c>
      <c r="Q32" s="27">
        <v>50</v>
      </c>
      <c r="R32" s="27">
        <f t="shared" si="2"/>
        <v>215</v>
      </c>
      <c r="S32" s="27" t="s">
        <v>66</v>
      </c>
      <c r="T32" s="30" t="s">
        <v>67</v>
      </c>
      <c r="U32" s="31" t="s">
        <v>117</v>
      </c>
      <c r="V32" s="31" t="s">
        <v>69</v>
      </c>
      <c r="W32" s="41">
        <f>100*R32</f>
        <v>21500</v>
      </c>
      <c r="X32" s="32" t="s">
        <v>47</v>
      </c>
      <c r="Y32" s="32" t="s">
        <v>48</v>
      </c>
      <c r="Z32" s="49" t="s">
        <v>49</v>
      </c>
      <c r="AA32" s="79">
        <v>55</v>
      </c>
      <c r="AB32" s="80">
        <v>60</v>
      </c>
      <c r="AC32" s="80">
        <v>50</v>
      </c>
      <c r="AD32" s="80">
        <v>50</v>
      </c>
      <c r="AE32" s="80">
        <f t="shared" si="7"/>
        <v>215</v>
      </c>
      <c r="AF32" s="81" t="s">
        <v>117</v>
      </c>
      <c r="AG32" s="70" t="s">
        <v>69</v>
      </c>
      <c r="AH32" s="141">
        <v>21500</v>
      </c>
      <c r="AI32" s="127">
        <f t="shared" si="5"/>
        <v>0</v>
      </c>
      <c r="AJ32" s="113">
        <f t="shared" si="1"/>
        <v>1</v>
      </c>
    </row>
    <row r="33" spans="1:36" s="51" customFormat="1" ht="105" x14ac:dyDescent="0.25">
      <c r="A33" s="27" t="s">
        <v>110</v>
      </c>
      <c r="B33" s="37">
        <v>2</v>
      </c>
      <c r="C33" s="23" t="s">
        <v>34</v>
      </c>
      <c r="D33" s="53" t="s">
        <v>111</v>
      </c>
      <c r="E33" s="23" t="s">
        <v>60</v>
      </c>
      <c r="F33" s="23" t="s">
        <v>61</v>
      </c>
      <c r="G33" s="23">
        <v>69</v>
      </c>
      <c r="H33" s="86" t="s">
        <v>112</v>
      </c>
      <c r="I33" s="87" t="s">
        <v>113</v>
      </c>
      <c r="J33" s="88" t="s">
        <v>119</v>
      </c>
      <c r="K33" s="89" t="s">
        <v>121</v>
      </c>
      <c r="L33" s="91">
        <v>80</v>
      </c>
      <c r="M33" s="27" t="s">
        <v>42</v>
      </c>
      <c r="N33" s="27">
        <v>20</v>
      </c>
      <c r="O33" s="27">
        <v>20</v>
      </c>
      <c r="P33" s="27">
        <v>20</v>
      </c>
      <c r="Q33" s="27">
        <v>20</v>
      </c>
      <c r="R33" s="27">
        <f t="shared" si="2"/>
        <v>80</v>
      </c>
      <c r="S33" s="27" t="s">
        <v>66</v>
      </c>
      <c r="T33" s="30" t="s">
        <v>67</v>
      </c>
      <c r="U33" s="31" t="s">
        <v>117</v>
      </c>
      <c r="V33" s="31" t="s">
        <v>69</v>
      </c>
      <c r="W33" s="41">
        <f>100*R33</f>
        <v>8000</v>
      </c>
      <c r="X33" s="32" t="s">
        <v>47</v>
      </c>
      <c r="Y33" s="32" t="s">
        <v>48</v>
      </c>
      <c r="Z33" s="49" t="s">
        <v>49</v>
      </c>
      <c r="AA33" s="79">
        <v>20</v>
      </c>
      <c r="AB33" s="80">
        <v>20</v>
      </c>
      <c r="AC33" s="80">
        <v>20</v>
      </c>
      <c r="AD33" s="80">
        <v>20</v>
      </c>
      <c r="AE33" s="80">
        <f t="shared" si="7"/>
        <v>80</v>
      </c>
      <c r="AF33" s="81" t="s">
        <v>117</v>
      </c>
      <c r="AG33" s="70" t="s">
        <v>69</v>
      </c>
      <c r="AH33" s="141">
        <v>8000</v>
      </c>
      <c r="AI33" s="127">
        <f t="shared" si="5"/>
        <v>0</v>
      </c>
      <c r="AJ33" s="113">
        <f t="shared" si="1"/>
        <v>1</v>
      </c>
    </row>
    <row r="34" spans="1:36" s="51" customFormat="1" ht="105" x14ac:dyDescent="0.25">
      <c r="A34" s="27" t="s">
        <v>110</v>
      </c>
      <c r="B34" s="37">
        <v>2</v>
      </c>
      <c r="C34" s="23" t="s">
        <v>34</v>
      </c>
      <c r="D34" s="53" t="s">
        <v>111</v>
      </c>
      <c r="E34" s="23" t="s">
        <v>60</v>
      </c>
      <c r="F34" s="23" t="s">
        <v>61</v>
      </c>
      <c r="G34" s="23">
        <v>69</v>
      </c>
      <c r="H34" s="86" t="s">
        <v>112</v>
      </c>
      <c r="I34" s="87" t="s">
        <v>113</v>
      </c>
      <c r="J34" s="88" t="s">
        <v>119</v>
      </c>
      <c r="K34" s="89" t="s">
        <v>122</v>
      </c>
      <c r="L34" s="40">
        <v>10</v>
      </c>
      <c r="M34" s="27" t="s">
        <v>42</v>
      </c>
      <c r="N34" s="27">
        <v>2</v>
      </c>
      <c r="O34" s="27">
        <v>3</v>
      </c>
      <c r="P34" s="27">
        <v>3</v>
      </c>
      <c r="Q34" s="27">
        <v>2</v>
      </c>
      <c r="R34" s="27">
        <f t="shared" si="2"/>
        <v>10</v>
      </c>
      <c r="S34" s="27" t="s">
        <v>66</v>
      </c>
      <c r="T34" s="30" t="s">
        <v>67</v>
      </c>
      <c r="U34" s="31" t="s">
        <v>117</v>
      </c>
      <c r="V34" s="31" t="s">
        <v>69</v>
      </c>
      <c r="W34" s="41">
        <f>50*R34</f>
        <v>500</v>
      </c>
      <c r="X34" s="32" t="s">
        <v>47</v>
      </c>
      <c r="Y34" s="32" t="s">
        <v>48</v>
      </c>
      <c r="Z34" s="49" t="s">
        <v>49</v>
      </c>
      <c r="AA34" s="79">
        <v>2</v>
      </c>
      <c r="AB34" s="80">
        <v>3</v>
      </c>
      <c r="AC34" s="80">
        <v>3</v>
      </c>
      <c r="AD34" s="80">
        <v>2</v>
      </c>
      <c r="AE34" s="80">
        <f t="shared" si="7"/>
        <v>10</v>
      </c>
      <c r="AF34" s="81" t="s">
        <v>117</v>
      </c>
      <c r="AG34" s="70" t="s">
        <v>69</v>
      </c>
      <c r="AH34" s="141">
        <v>500</v>
      </c>
      <c r="AI34" s="127">
        <f t="shared" si="5"/>
        <v>0</v>
      </c>
      <c r="AJ34" s="113">
        <f t="shared" si="1"/>
        <v>1</v>
      </c>
    </row>
    <row r="35" spans="1:36" s="51" customFormat="1" ht="120" x14ac:dyDescent="0.25">
      <c r="A35" s="27" t="s">
        <v>123</v>
      </c>
      <c r="B35" s="37">
        <v>2</v>
      </c>
      <c r="C35" s="23" t="s">
        <v>34</v>
      </c>
      <c r="D35" s="53" t="s">
        <v>124</v>
      </c>
      <c r="E35" s="23" t="s">
        <v>60</v>
      </c>
      <c r="F35" s="23" t="s">
        <v>61</v>
      </c>
      <c r="G35" s="23">
        <v>72</v>
      </c>
      <c r="H35" s="31" t="s">
        <v>125</v>
      </c>
      <c r="I35" s="47" t="s">
        <v>126</v>
      </c>
      <c r="J35" s="92" t="s">
        <v>64</v>
      </c>
      <c r="K35" s="36" t="s">
        <v>127</v>
      </c>
      <c r="L35" s="40">
        <v>28</v>
      </c>
      <c r="M35" s="27" t="s">
        <v>42</v>
      </c>
      <c r="N35" s="27">
        <v>20</v>
      </c>
      <c r="O35" s="27">
        <v>8</v>
      </c>
      <c r="P35" s="27"/>
      <c r="Q35" s="27"/>
      <c r="R35" s="27">
        <f t="shared" si="2"/>
        <v>28</v>
      </c>
      <c r="S35" s="27" t="s">
        <v>66</v>
      </c>
      <c r="T35" s="30" t="s">
        <v>67</v>
      </c>
      <c r="U35" s="31" t="s">
        <v>128</v>
      </c>
      <c r="V35" s="31" t="s">
        <v>69</v>
      </c>
      <c r="W35" s="41">
        <f>50*R35</f>
        <v>1400</v>
      </c>
      <c r="X35" s="32" t="s">
        <v>47</v>
      </c>
      <c r="Y35" s="32" t="s">
        <v>48</v>
      </c>
      <c r="Z35" s="49" t="s">
        <v>49</v>
      </c>
      <c r="AA35" s="79">
        <v>20</v>
      </c>
      <c r="AB35" s="80">
        <v>8</v>
      </c>
      <c r="AC35" s="80"/>
      <c r="AD35" s="80"/>
      <c r="AE35" s="80">
        <f t="shared" si="7"/>
        <v>28</v>
      </c>
      <c r="AF35" s="81" t="s">
        <v>128</v>
      </c>
      <c r="AG35" s="70" t="s">
        <v>69</v>
      </c>
      <c r="AH35" s="141">
        <v>1400</v>
      </c>
      <c r="AI35" s="127">
        <f t="shared" si="5"/>
        <v>0</v>
      </c>
      <c r="AJ35" s="113">
        <f t="shared" si="1"/>
        <v>1</v>
      </c>
    </row>
    <row r="36" spans="1:36" s="51" customFormat="1" ht="120" x14ac:dyDescent="0.25">
      <c r="A36" s="27" t="s">
        <v>123</v>
      </c>
      <c r="B36" s="37">
        <v>2</v>
      </c>
      <c r="C36" s="23" t="s">
        <v>34</v>
      </c>
      <c r="D36" s="53" t="s">
        <v>124</v>
      </c>
      <c r="E36" s="23" t="s">
        <v>60</v>
      </c>
      <c r="F36" s="23" t="s">
        <v>61</v>
      </c>
      <c r="G36" s="23">
        <v>72</v>
      </c>
      <c r="H36" s="31" t="s">
        <v>125</v>
      </c>
      <c r="I36" s="48" t="s">
        <v>126</v>
      </c>
      <c r="J36" s="93" t="s">
        <v>64</v>
      </c>
      <c r="K36" s="36" t="s">
        <v>129</v>
      </c>
      <c r="L36" s="40">
        <v>1</v>
      </c>
      <c r="M36" s="27" t="s">
        <v>42</v>
      </c>
      <c r="N36" s="27">
        <v>1</v>
      </c>
      <c r="O36" s="27">
        <v>0</v>
      </c>
      <c r="P36" s="27">
        <v>0</v>
      </c>
      <c r="Q36" s="27">
        <v>0</v>
      </c>
      <c r="R36" s="27">
        <f>N36+O36+P36+Q36</f>
        <v>1</v>
      </c>
      <c r="S36" s="27" t="s">
        <v>66</v>
      </c>
      <c r="T36" s="30" t="s">
        <v>67</v>
      </c>
      <c r="U36" s="31" t="s">
        <v>128</v>
      </c>
      <c r="V36" s="31" t="s">
        <v>69</v>
      </c>
      <c r="W36" s="41">
        <f>200*R36</f>
        <v>200</v>
      </c>
      <c r="X36" s="32" t="s">
        <v>47</v>
      </c>
      <c r="Y36" s="32" t="s">
        <v>48</v>
      </c>
      <c r="Z36" s="49" t="s">
        <v>49</v>
      </c>
      <c r="AA36" s="79">
        <v>1</v>
      </c>
      <c r="AB36" s="80">
        <v>0</v>
      </c>
      <c r="AC36" s="80">
        <v>0</v>
      </c>
      <c r="AD36" s="80">
        <v>0</v>
      </c>
      <c r="AE36" s="80">
        <f>AA36+AB36+AC36+AD36</f>
        <v>1</v>
      </c>
      <c r="AF36" s="81" t="s">
        <v>128</v>
      </c>
      <c r="AG36" s="70" t="s">
        <v>69</v>
      </c>
      <c r="AH36" s="141">
        <v>200</v>
      </c>
      <c r="AI36" s="127">
        <f t="shared" si="5"/>
        <v>0</v>
      </c>
      <c r="AJ36" s="113">
        <f t="shared" si="1"/>
        <v>1</v>
      </c>
    </row>
    <row r="37" spans="1:36" s="51" customFormat="1" ht="120" x14ac:dyDescent="0.25">
      <c r="A37" s="27" t="s">
        <v>123</v>
      </c>
      <c r="B37" s="37">
        <v>2</v>
      </c>
      <c r="C37" s="23" t="s">
        <v>34</v>
      </c>
      <c r="D37" s="53" t="s">
        <v>124</v>
      </c>
      <c r="E37" s="23" t="s">
        <v>60</v>
      </c>
      <c r="F37" s="23" t="s">
        <v>61</v>
      </c>
      <c r="G37" s="23">
        <v>72</v>
      </c>
      <c r="H37" s="31" t="s">
        <v>125</v>
      </c>
      <c r="I37" s="48" t="s">
        <v>126</v>
      </c>
      <c r="J37" s="93" t="s">
        <v>64</v>
      </c>
      <c r="K37" s="36" t="s">
        <v>130</v>
      </c>
      <c r="L37" s="40">
        <v>8</v>
      </c>
      <c r="M37" s="27" t="s">
        <v>42</v>
      </c>
      <c r="N37" s="27">
        <v>4</v>
      </c>
      <c r="O37" s="27">
        <v>4</v>
      </c>
      <c r="P37" s="27"/>
      <c r="Q37" s="27"/>
      <c r="R37" s="27">
        <f>N37+O37+P37+Q37</f>
        <v>8</v>
      </c>
      <c r="S37" s="27" t="s">
        <v>66</v>
      </c>
      <c r="T37" s="30" t="s">
        <v>67</v>
      </c>
      <c r="U37" s="31" t="s">
        <v>128</v>
      </c>
      <c r="V37" s="31" t="s">
        <v>69</v>
      </c>
      <c r="W37" s="41">
        <f>50*R37</f>
        <v>400</v>
      </c>
      <c r="X37" s="32" t="s">
        <v>47</v>
      </c>
      <c r="Y37" s="32" t="s">
        <v>48</v>
      </c>
      <c r="Z37" s="49" t="s">
        <v>49</v>
      </c>
      <c r="AA37" s="79">
        <v>4</v>
      </c>
      <c r="AB37" s="80">
        <v>4</v>
      </c>
      <c r="AC37" s="80"/>
      <c r="AD37" s="80"/>
      <c r="AE37" s="80">
        <f>AA37+AB37+AC37+AD37</f>
        <v>8</v>
      </c>
      <c r="AF37" s="81" t="s">
        <v>128</v>
      </c>
      <c r="AG37" s="70" t="s">
        <v>69</v>
      </c>
      <c r="AH37" s="141">
        <v>400</v>
      </c>
      <c r="AI37" s="127">
        <f t="shared" si="5"/>
        <v>0</v>
      </c>
      <c r="AJ37" s="113">
        <f t="shared" si="1"/>
        <v>1</v>
      </c>
    </row>
    <row r="38" spans="1:36" s="51" customFormat="1" ht="63.75" x14ac:dyDescent="0.25">
      <c r="A38" s="27" t="s">
        <v>123</v>
      </c>
      <c r="B38" s="37">
        <v>2</v>
      </c>
      <c r="C38" s="23" t="s">
        <v>34</v>
      </c>
      <c r="D38" s="27" t="s">
        <v>124</v>
      </c>
      <c r="E38" s="23" t="s">
        <v>60</v>
      </c>
      <c r="F38" s="23" t="s">
        <v>61</v>
      </c>
      <c r="G38" s="23">
        <v>78</v>
      </c>
      <c r="H38" s="30" t="s">
        <v>131</v>
      </c>
      <c r="I38" s="94" t="s">
        <v>132</v>
      </c>
      <c r="J38" s="95" t="s">
        <v>133</v>
      </c>
      <c r="K38" s="36" t="s">
        <v>134</v>
      </c>
      <c r="L38" s="40">
        <v>15</v>
      </c>
      <c r="M38" s="27" t="s">
        <v>57</v>
      </c>
      <c r="N38" s="27">
        <v>6</v>
      </c>
      <c r="O38" s="27">
        <v>7</v>
      </c>
      <c r="P38" s="27">
        <v>2</v>
      </c>
      <c r="Q38" s="27">
        <v>0</v>
      </c>
      <c r="R38" s="27">
        <f>N38+O38+P38+Q38</f>
        <v>15</v>
      </c>
      <c r="S38" s="27" t="s">
        <v>76</v>
      </c>
      <c r="T38" s="30" t="s">
        <v>67</v>
      </c>
      <c r="U38" s="31" t="s">
        <v>128</v>
      </c>
      <c r="V38" s="31" t="s">
        <v>69</v>
      </c>
      <c r="W38" s="41">
        <f>200*R38</f>
        <v>3000</v>
      </c>
      <c r="X38" s="32" t="s">
        <v>47</v>
      </c>
      <c r="Y38" s="32" t="s">
        <v>48</v>
      </c>
      <c r="Z38" s="49" t="s">
        <v>49</v>
      </c>
      <c r="AA38" s="79">
        <v>6</v>
      </c>
      <c r="AB38" s="80">
        <v>7</v>
      </c>
      <c r="AC38" s="80">
        <v>2</v>
      </c>
      <c r="AD38" s="80">
        <v>0</v>
      </c>
      <c r="AE38" s="80">
        <f>AA38+AB38+AC38+AD38</f>
        <v>15</v>
      </c>
      <c r="AF38" s="81" t="s">
        <v>128</v>
      </c>
      <c r="AG38" s="70" t="s">
        <v>69</v>
      </c>
      <c r="AH38" s="141">
        <v>3000</v>
      </c>
      <c r="AI38" s="127">
        <f t="shared" si="5"/>
        <v>0</v>
      </c>
      <c r="AJ38" s="113">
        <f t="shared" si="1"/>
        <v>1</v>
      </c>
    </row>
    <row r="39" spans="1:36" s="51" customFormat="1" ht="60" x14ac:dyDescent="0.25">
      <c r="A39" s="27" t="s">
        <v>123</v>
      </c>
      <c r="B39" s="37">
        <v>2</v>
      </c>
      <c r="C39" s="23" t="s">
        <v>34</v>
      </c>
      <c r="D39" s="27" t="s">
        <v>135</v>
      </c>
      <c r="E39" s="23" t="s">
        <v>60</v>
      </c>
      <c r="F39" s="23" t="s">
        <v>61</v>
      </c>
      <c r="G39" s="23">
        <v>72</v>
      </c>
      <c r="H39" s="96" t="s">
        <v>125</v>
      </c>
      <c r="I39" s="48" t="s">
        <v>136</v>
      </c>
      <c r="J39" s="95" t="s">
        <v>137</v>
      </c>
      <c r="K39" s="89" t="s">
        <v>138</v>
      </c>
      <c r="L39" s="40">
        <v>3</v>
      </c>
      <c r="M39" s="27" t="s">
        <v>42</v>
      </c>
      <c r="N39" s="27">
        <v>1</v>
      </c>
      <c r="O39" s="27">
        <v>1</v>
      </c>
      <c r="P39" s="27">
        <v>1</v>
      </c>
      <c r="Q39" s="27">
        <v>0</v>
      </c>
      <c r="R39" s="27">
        <f>N39+O39+P39+Q39</f>
        <v>3</v>
      </c>
      <c r="S39" s="27" t="s">
        <v>66</v>
      </c>
      <c r="T39" s="30" t="s">
        <v>67</v>
      </c>
      <c r="U39" s="31" t="s">
        <v>139</v>
      </c>
      <c r="V39" s="31" t="s">
        <v>69</v>
      </c>
      <c r="W39" s="41">
        <f>500*R39</f>
        <v>1500</v>
      </c>
      <c r="X39" s="32" t="s">
        <v>47</v>
      </c>
      <c r="Y39" s="32" t="s">
        <v>48</v>
      </c>
      <c r="Z39" s="49" t="s">
        <v>49</v>
      </c>
      <c r="AA39" s="79">
        <v>1</v>
      </c>
      <c r="AB39" s="80">
        <v>1</v>
      </c>
      <c r="AC39" s="80">
        <v>1</v>
      </c>
      <c r="AD39" s="80">
        <v>0</v>
      </c>
      <c r="AE39" s="80">
        <f>AA39+AB39+AC39+AD39</f>
        <v>3</v>
      </c>
      <c r="AF39" s="81" t="s">
        <v>139</v>
      </c>
      <c r="AG39" s="70" t="s">
        <v>69</v>
      </c>
      <c r="AH39" s="141">
        <v>1500</v>
      </c>
      <c r="AI39" s="127">
        <f t="shared" si="5"/>
        <v>0</v>
      </c>
      <c r="AJ39" s="113">
        <f t="shared" si="1"/>
        <v>1</v>
      </c>
    </row>
    <row r="40" spans="1:36" s="51" customFormat="1" ht="63.75" x14ac:dyDescent="0.25">
      <c r="A40" s="27" t="s">
        <v>123</v>
      </c>
      <c r="B40" s="37">
        <v>2</v>
      </c>
      <c r="C40" s="23" t="s">
        <v>34</v>
      </c>
      <c r="D40" s="27" t="s">
        <v>135</v>
      </c>
      <c r="E40" s="23" t="s">
        <v>60</v>
      </c>
      <c r="F40" s="23" t="s">
        <v>61</v>
      </c>
      <c r="G40" s="23">
        <v>72</v>
      </c>
      <c r="H40" s="96" t="s">
        <v>125</v>
      </c>
      <c r="I40" s="48" t="s">
        <v>136</v>
      </c>
      <c r="J40" s="95" t="s">
        <v>137</v>
      </c>
      <c r="K40" s="89" t="s">
        <v>140</v>
      </c>
      <c r="L40" s="40">
        <v>30</v>
      </c>
      <c r="M40" s="27" t="s">
        <v>42</v>
      </c>
      <c r="N40" s="27">
        <v>5</v>
      </c>
      <c r="O40" s="27">
        <v>10</v>
      </c>
      <c r="P40" s="27">
        <v>10</v>
      </c>
      <c r="Q40" s="27">
        <v>5</v>
      </c>
      <c r="R40" s="27">
        <f>N40+O40+P40+Q40</f>
        <v>30</v>
      </c>
      <c r="S40" s="27" t="s">
        <v>66</v>
      </c>
      <c r="T40" s="30" t="s">
        <v>67</v>
      </c>
      <c r="U40" s="31" t="s">
        <v>139</v>
      </c>
      <c r="V40" s="31" t="s">
        <v>69</v>
      </c>
      <c r="W40" s="41">
        <f>50*R40</f>
        <v>1500</v>
      </c>
      <c r="X40" s="32" t="s">
        <v>47</v>
      </c>
      <c r="Y40" s="32" t="s">
        <v>48</v>
      </c>
      <c r="Z40" s="49" t="s">
        <v>49</v>
      </c>
      <c r="AA40" s="79">
        <v>5</v>
      </c>
      <c r="AB40" s="80">
        <v>10</v>
      </c>
      <c r="AC40" s="80">
        <v>10</v>
      </c>
      <c r="AD40" s="80">
        <v>5</v>
      </c>
      <c r="AE40" s="80">
        <f>AA40+AB40+AC40+AD40</f>
        <v>30</v>
      </c>
      <c r="AF40" s="81" t="s">
        <v>139</v>
      </c>
      <c r="AG40" s="70" t="s">
        <v>69</v>
      </c>
      <c r="AH40" s="141">
        <v>1500</v>
      </c>
      <c r="AI40" s="127">
        <f t="shared" si="5"/>
        <v>0</v>
      </c>
      <c r="AJ40" s="113">
        <f t="shared" si="1"/>
        <v>1</v>
      </c>
    </row>
    <row r="41" spans="1:36" s="51" customFormat="1" ht="60" x14ac:dyDescent="0.25">
      <c r="A41" s="27" t="s">
        <v>141</v>
      </c>
      <c r="B41" s="23">
        <v>2</v>
      </c>
      <c r="C41" s="23" t="s">
        <v>34</v>
      </c>
      <c r="D41" s="23" t="s">
        <v>142</v>
      </c>
      <c r="E41" s="23" t="s">
        <v>60</v>
      </c>
      <c r="F41" s="23" t="s">
        <v>61</v>
      </c>
      <c r="G41" s="23">
        <v>72</v>
      </c>
      <c r="H41" s="31" t="s">
        <v>125</v>
      </c>
      <c r="I41" s="48" t="s">
        <v>143</v>
      </c>
      <c r="J41" s="95" t="s">
        <v>137</v>
      </c>
      <c r="K41" s="36" t="s">
        <v>144</v>
      </c>
      <c r="L41" s="40">
        <v>3</v>
      </c>
      <c r="M41" s="27" t="s">
        <v>42</v>
      </c>
      <c r="N41" s="28">
        <v>1</v>
      </c>
      <c r="O41" s="28">
        <v>1</v>
      </c>
      <c r="P41" s="28">
        <v>1</v>
      </c>
      <c r="Q41" s="28"/>
      <c r="R41" s="27">
        <f t="shared" si="2"/>
        <v>3</v>
      </c>
      <c r="S41" s="23" t="s">
        <v>76</v>
      </c>
      <c r="T41" s="23" t="s">
        <v>44</v>
      </c>
      <c r="U41" s="31"/>
      <c r="V41" s="31" t="s">
        <v>69</v>
      </c>
      <c r="W41" s="41">
        <v>9000</v>
      </c>
      <c r="X41" s="32" t="s">
        <v>47</v>
      </c>
      <c r="Y41" s="32" t="s">
        <v>48</v>
      </c>
      <c r="Z41" s="49" t="s">
        <v>49</v>
      </c>
      <c r="AA41" s="128">
        <v>1</v>
      </c>
      <c r="AB41" s="74">
        <v>1</v>
      </c>
      <c r="AC41" s="74">
        <v>1</v>
      </c>
      <c r="AD41" s="74"/>
      <c r="AE41" s="80">
        <f t="shared" ref="AE41:AE60" si="8">AA41+AB41+AC41+AD41</f>
        <v>3</v>
      </c>
      <c r="AF41" s="81"/>
      <c r="AG41" s="70" t="s">
        <v>69</v>
      </c>
      <c r="AH41" s="141">
        <v>9000</v>
      </c>
      <c r="AI41" s="127">
        <f t="shared" si="5"/>
        <v>0</v>
      </c>
      <c r="AJ41" s="113">
        <f t="shared" si="1"/>
        <v>1</v>
      </c>
    </row>
    <row r="42" spans="1:36" s="51" customFormat="1" ht="60" x14ac:dyDescent="0.25">
      <c r="A42" s="23" t="s">
        <v>141</v>
      </c>
      <c r="B42" s="23">
        <v>2</v>
      </c>
      <c r="C42" s="23" t="s">
        <v>34</v>
      </c>
      <c r="D42" s="23" t="s">
        <v>142</v>
      </c>
      <c r="E42" s="23" t="s">
        <v>60</v>
      </c>
      <c r="F42" s="23" t="s">
        <v>61</v>
      </c>
      <c r="G42" s="23">
        <v>72</v>
      </c>
      <c r="H42" s="31" t="s">
        <v>125</v>
      </c>
      <c r="I42" s="48" t="s">
        <v>143</v>
      </c>
      <c r="J42" s="95" t="s">
        <v>137</v>
      </c>
      <c r="K42" s="36" t="s">
        <v>145</v>
      </c>
      <c r="L42" s="40">
        <v>3</v>
      </c>
      <c r="M42" s="27" t="s">
        <v>42</v>
      </c>
      <c r="N42" s="28">
        <v>1</v>
      </c>
      <c r="O42" s="28">
        <v>1</v>
      </c>
      <c r="P42" s="28">
        <v>1</v>
      </c>
      <c r="Q42" s="28"/>
      <c r="R42" s="27">
        <f t="shared" si="2"/>
        <v>3</v>
      </c>
      <c r="S42" s="28" t="s">
        <v>146</v>
      </c>
      <c r="T42" s="23" t="s">
        <v>44</v>
      </c>
      <c r="U42" s="31"/>
      <c r="V42" s="31" t="s">
        <v>69</v>
      </c>
      <c r="W42" s="41">
        <v>18000</v>
      </c>
      <c r="X42" s="32" t="s">
        <v>47</v>
      </c>
      <c r="Y42" s="32" t="s">
        <v>48</v>
      </c>
      <c r="Z42" s="49" t="s">
        <v>49</v>
      </c>
      <c r="AA42" s="128">
        <v>1</v>
      </c>
      <c r="AB42" s="74">
        <v>1</v>
      </c>
      <c r="AC42" s="74">
        <v>1</v>
      </c>
      <c r="AD42" s="74"/>
      <c r="AE42" s="80">
        <f t="shared" si="8"/>
        <v>3</v>
      </c>
      <c r="AF42" s="81"/>
      <c r="AG42" s="70" t="s">
        <v>69</v>
      </c>
      <c r="AH42" s="141">
        <v>18000</v>
      </c>
      <c r="AI42" s="127">
        <f t="shared" si="5"/>
        <v>0</v>
      </c>
      <c r="AJ42" s="113">
        <f t="shared" si="1"/>
        <v>1</v>
      </c>
    </row>
    <row r="43" spans="1:36" s="51" customFormat="1" ht="60" x14ac:dyDescent="0.25">
      <c r="A43" s="27" t="s">
        <v>147</v>
      </c>
      <c r="B43" s="37">
        <v>3</v>
      </c>
      <c r="C43" s="23" t="s">
        <v>148</v>
      </c>
      <c r="D43" s="27" t="s">
        <v>149</v>
      </c>
      <c r="E43" s="23" t="s">
        <v>150</v>
      </c>
      <c r="F43" s="23" t="s">
        <v>151</v>
      </c>
      <c r="G43" s="23">
        <v>177</v>
      </c>
      <c r="H43" s="96" t="s">
        <v>152</v>
      </c>
      <c r="I43" s="94" t="s">
        <v>153</v>
      </c>
      <c r="J43" s="95" t="s">
        <v>154</v>
      </c>
      <c r="K43" s="89" t="s">
        <v>155</v>
      </c>
      <c r="L43" s="40">
        <v>1</v>
      </c>
      <c r="M43" s="27" t="s">
        <v>57</v>
      </c>
      <c r="N43" s="27">
        <v>0</v>
      </c>
      <c r="O43" s="27">
        <v>0</v>
      </c>
      <c r="P43" s="27">
        <v>1</v>
      </c>
      <c r="Q43" s="27">
        <v>0</v>
      </c>
      <c r="R43" s="27">
        <v>1</v>
      </c>
      <c r="S43" s="27" t="s">
        <v>76</v>
      </c>
      <c r="T43" s="30" t="s">
        <v>67</v>
      </c>
      <c r="U43" s="31" t="s">
        <v>156</v>
      </c>
      <c r="V43" s="31" t="s">
        <v>69</v>
      </c>
      <c r="W43" s="41">
        <v>0</v>
      </c>
      <c r="X43" s="32" t="s">
        <v>47</v>
      </c>
      <c r="Y43" s="32" t="s">
        <v>48</v>
      </c>
      <c r="Z43" s="49" t="s">
        <v>49</v>
      </c>
      <c r="AA43" s="79">
        <v>0</v>
      </c>
      <c r="AB43" s="80">
        <v>0</v>
      </c>
      <c r="AC43" s="80">
        <v>0</v>
      </c>
      <c r="AD43" s="80">
        <v>0</v>
      </c>
      <c r="AE43" s="80">
        <v>0</v>
      </c>
      <c r="AF43" s="81" t="s">
        <v>156</v>
      </c>
      <c r="AG43" s="70" t="s">
        <v>69</v>
      </c>
      <c r="AH43" s="142">
        <v>0</v>
      </c>
      <c r="AI43" s="132">
        <f>L43-AE43</f>
        <v>1</v>
      </c>
      <c r="AJ43" s="113">
        <f t="shared" si="1"/>
        <v>0</v>
      </c>
    </row>
    <row r="44" spans="1:36" s="51" customFormat="1" ht="60" x14ac:dyDescent="0.25">
      <c r="A44" s="27" t="s">
        <v>147</v>
      </c>
      <c r="B44" s="37">
        <v>3</v>
      </c>
      <c r="C44" s="23" t="s">
        <v>148</v>
      </c>
      <c r="D44" s="27" t="s">
        <v>157</v>
      </c>
      <c r="E44" s="23" t="s">
        <v>150</v>
      </c>
      <c r="F44" s="23" t="s">
        <v>151</v>
      </c>
      <c r="G44" s="23">
        <v>177</v>
      </c>
      <c r="H44" s="96" t="s">
        <v>152</v>
      </c>
      <c r="I44" s="94" t="s">
        <v>153</v>
      </c>
      <c r="J44" s="95" t="s">
        <v>154</v>
      </c>
      <c r="K44" s="89" t="s">
        <v>158</v>
      </c>
      <c r="L44" s="40">
        <v>10</v>
      </c>
      <c r="M44" s="27" t="s">
        <v>42</v>
      </c>
      <c r="N44" s="27">
        <v>2</v>
      </c>
      <c r="O44" s="27">
        <v>3</v>
      </c>
      <c r="P44" s="27">
        <v>3</v>
      </c>
      <c r="Q44" s="27">
        <v>2</v>
      </c>
      <c r="R44" s="27">
        <f t="shared" si="2"/>
        <v>10</v>
      </c>
      <c r="S44" s="27" t="s">
        <v>76</v>
      </c>
      <c r="T44" s="30" t="s">
        <v>67</v>
      </c>
      <c r="U44" s="31" t="s">
        <v>156</v>
      </c>
      <c r="V44" s="31" t="s">
        <v>69</v>
      </c>
      <c r="W44" s="41">
        <v>0</v>
      </c>
      <c r="X44" s="32" t="s">
        <v>47</v>
      </c>
      <c r="Y44" s="32" t="s">
        <v>48</v>
      </c>
      <c r="Z44" s="49" t="s">
        <v>49</v>
      </c>
      <c r="AA44" s="79">
        <v>2</v>
      </c>
      <c r="AB44" s="80">
        <v>3</v>
      </c>
      <c r="AC44" s="80">
        <v>3</v>
      </c>
      <c r="AD44" s="80">
        <v>2</v>
      </c>
      <c r="AE44" s="80">
        <f t="shared" ref="AE44:AE60" si="9">AA44+AB44+AC44+AD44</f>
        <v>10</v>
      </c>
      <c r="AF44" s="81" t="s">
        <v>156</v>
      </c>
      <c r="AG44" s="70" t="s">
        <v>69</v>
      </c>
      <c r="AH44" s="141">
        <v>0</v>
      </c>
      <c r="AI44" s="127">
        <f t="shared" si="5"/>
        <v>0</v>
      </c>
      <c r="AJ44" s="113">
        <f t="shared" si="1"/>
        <v>1</v>
      </c>
    </row>
    <row r="45" spans="1:36" s="51" customFormat="1" ht="76.5" x14ac:dyDescent="0.25">
      <c r="A45" s="27" t="s">
        <v>33</v>
      </c>
      <c r="B45" s="23">
        <v>2</v>
      </c>
      <c r="C45" s="23" t="s">
        <v>34</v>
      </c>
      <c r="D45" s="27" t="s">
        <v>35</v>
      </c>
      <c r="E45" s="23" t="s">
        <v>60</v>
      </c>
      <c r="F45" s="23" t="s">
        <v>61</v>
      </c>
      <c r="G45" s="23">
        <v>80</v>
      </c>
      <c r="H45" s="42" t="s">
        <v>159</v>
      </c>
      <c r="I45" s="94" t="s">
        <v>160</v>
      </c>
      <c r="J45" s="95" t="s">
        <v>133</v>
      </c>
      <c r="K45" s="89" t="s">
        <v>161</v>
      </c>
      <c r="L45" s="40">
        <v>2</v>
      </c>
      <c r="M45" s="27" t="s">
        <v>57</v>
      </c>
      <c r="N45" s="27">
        <v>2</v>
      </c>
      <c r="O45" s="27">
        <v>2</v>
      </c>
      <c r="P45" s="27">
        <v>2</v>
      </c>
      <c r="Q45" s="27">
        <v>2</v>
      </c>
      <c r="R45" s="27">
        <v>2</v>
      </c>
      <c r="S45" s="30" t="s">
        <v>43</v>
      </c>
      <c r="T45" s="30" t="s">
        <v>44</v>
      </c>
      <c r="U45" s="31" t="s">
        <v>45</v>
      </c>
      <c r="V45" s="31" t="s">
        <v>69</v>
      </c>
      <c r="W45" s="41">
        <v>70725.61</v>
      </c>
      <c r="X45" s="32" t="s">
        <v>47</v>
      </c>
      <c r="Y45" s="32" t="s">
        <v>48</v>
      </c>
      <c r="Z45" s="49" t="s">
        <v>49</v>
      </c>
      <c r="AA45" s="79">
        <v>2</v>
      </c>
      <c r="AB45" s="80">
        <v>2</v>
      </c>
      <c r="AC45" s="80">
        <v>2</v>
      </c>
      <c r="AD45" s="80">
        <v>2</v>
      </c>
      <c r="AE45" s="80">
        <v>2</v>
      </c>
      <c r="AF45" s="81" t="s">
        <v>45</v>
      </c>
      <c r="AG45" s="70" t="s">
        <v>69</v>
      </c>
      <c r="AH45" s="141">
        <v>70725.61</v>
      </c>
      <c r="AI45" s="127">
        <f t="shared" si="5"/>
        <v>0</v>
      </c>
      <c r="AJ45" s="113">
        <f t="shared" si="1"/>
        <v>1</v>
      </c>
    </row>
    <row r="46" spans="1:36" s="51" customFormat="1" ht="63.75" x14ac:dyDescent="0.25">
      <c r="A46" s="27" t="s">
        <v>33</v>
      </c>
      <c r="B46" s="37">
        <v>2</v>
      </c>
      <c r="C46" s="23" t="s">
        <v>34</v>
      </c>
      <c r="D46" s="27" t="s">
        <v>35</v>
      </c>
      <c r="E46" s="23" t="s">
        <v>60</v>
      </c>
      <c r="F46" s="23" t="s">
        <v>61</v>
      </c>
      <c r="G46" s="23">
        <v>78</v>
      </c>
      <c r="H46" s="30" t="s">
        <v>131</v>
      </c>
      <c r="I46" s="94" t="s">
        <v>132</v>
      </c>
      <c r="J46" s="95" t="s">
        <v>133</v>
      </c>
      <c r="K46" s="36" t="s">
        <v>162</v>
      </c>
      <c r="L46" s="40">
        <v>10</v>
      </c>
      <c r="M46" s="27" t="s">
        <v>42</v>
      </c>
      <c r="N46" s="27">
        <v>2</v>
      </c>
      <c r="O46" s="27">
        <v>3</v>
      </c>
      <c r="P46" s="27">
        <v>3</v>
      </c>
      <c r="Q46" s="27">
        <v>2</v>
      </c>
      <c r="R46" s="27">
        <f t="shared" si="2"/>
        <v>10</v>
      </c>
      <c r="S46" s="27" t="s">
        <v>76</v>
      </c>
      <c r="T46" s="30" t="s">
        <v>67</v>
      </c>
      <c r="U46" s="31" t="s">
        <v>163</v>
      </c>
      <c r="V46" s="31" t="s">
        <v>69</v>
      </c>
      <c r="W46" s="41">
        <v>2174</v>
      </c>
      <c r="X46" s="32" t="s">
        <v>47</v>
      </c>
      <c r="Y46" s="32" t="s">
        <v>48</v>
      </c>
      <c r="Z46" s="49" t="s">
        <v>49</v>
      </c>
      <c r="AA46" s="79">
        <v>2</v>
      </c>
      <c r="AB46" s="80">
        <v>3</v>
      </c>
      <c r="AC46" s="80">
        <v>3</v>
      </c>
      <c r="AD46" s="80">
        <v>2</v>
      </c>
      <c r="AE46" s="80">
        <f t="shared" ref="AE46:AE60" si="10">AA46+AB46+AC46+AD46</f>
        <v>10</v>
      </c>
      <c r="AF46" s="81" t="s">
        <v>163</v>
      </c>
      <c r="AG46" s="70" t="s">
        <v>69</v>
      </c>
      <c r="AH46" s="141">
        <v>2174</v>
      </c>
      <c r="AI46" s="127">
        <f t="shared" si="5"/>
        <v>0</v>
      </c>
      <c r="AJ46" s="113">
        <f t="shared" si="1"/>
        <v>1</v>
      </c>
    </row>
    <row r="47" spans="1:36" s="51" customFormat="1" ht="63.75" x14ac:dyDescent="0.25">
      <c r="A47" s="27" t="s">
        <v>33</v>
      </c>
      <c r="B47" s="37">
        <v>3</v>
      </c>
      <c r="C47" s="23" t="s">
        <v>34</v>
      </c>
      <c r="D47" s="27" t="s">
        <v>35</v>
      </c>
      <c r="E47" s="23" t="s">
        <v>36</v>
      </c>
      <c r="F47" s="23" t="s">
        <v>61</v>
      </c>
      <c r="G47" s="23">
        <v>79</v>
      </c>
      <c r="H47" s="30" t="s">
        <v>131</v>
      </c>
      <c r="I47" s="94" t="s">
        <v>132</v>
      </c>
      <c r="J47" s="95" t="s">
        <v>133</v>
      </c>
      <c r="K47" s="36" t="s">
        <v>164</v>
      </c>
      <c r="L47" s="40">
        <v>6</v>
      </c>
      <c r="M47" s="27" t="s">
        <v>42</v>
      </c>
      <c r="N47" s="27"/>
      <c r="O47" s="27"/>
      <c r="P47" s="27">
        <v>3</v>
      </c>
      <c r="Q47" s="27">
        <v>3</v>
      </c>
      <c r="R47" s="27">
        <f>N47+O47+P47+Q47</f>
        <v>6</v>
      </c>
      <c r="S47" s="27" t="s">
        <v>76</v>
      </c>
      <c r="T47" s="30" t="s">
        <v>67</v>
      </c>
      <c r="U47" s="31" t="s">
        <v>163</v>
      </c>
      <c r="V47" s="31" t="s">
        <v>69</v>
      </c>
      <c r="W47" s="41">
        <f>250*R47</f>
        <v>1500</v>
      </c>
      <c r="X47" s="32" t="s">
        <v>47</v>
      </c>
      <c r="Y47" s="32" t="s">
        <v>48</v>
      </c>
      <c r="Z47" s="49" t="s">
        <v>49</v>
      </c>
      <c r="AA47" s="79"/>
      <c r="AB47" s="80"/>
      <c r="AC47" s="80">
        <v>3</v>
      </c>
      <c r="AD47" s="80">
        <v>3</v>
      </c>
      <c r="AE47" s="80">
        <f>AA47+AB47+AC47+AD47</f>
        <v>6</v>
      </c>
      <c r="AF47" s="81" t="s">
        <v>163</v>
      </c>
      <c r="AG47" s="70" t="s">
        <v>69</v>
      </c>
      <c r="AH47" s="141">
        <v>1500</v>
      </c>
      <c r="AI47" s="127">
        <f t="shared" si="5"/>
        <v>0</v>
      </c>
      <c r="AJ47" s="113">
        <f t="shared" si="1"/>
        <v>1</v>
      </c>
    </row>
    <row r="48" spans="1:36" s="51" customFormat="1" ht="75" x14ac:dyDescent="0.25">
      <c r="A48" s="27" t="s">
        <v>165</v>
      </c>
      <c r="B48" s="37">
        <v>2</v>
      </c>
      <c r="C48" s="23" t="s">
        <v>34</v>
      </c>
      <c r="D48" s="27" t="s">
        <v>166</v>
      </c>
      <c r="E48" s="23" t="s">
        <v>60</v>
      </c>
      <c r="F48" s="23" t="s">
        <v>61</v>
      </c>
      <c r="G48" s="23">
        <v>74</v>
      </c>
      <c r="H48" s="86" t="s">
        <v>167</v>
      </c>
      <c r="I48" s="94" t="s">
        <v>168</v>
      </c>
      <c r="J48" s="95" t="s">
        <v>169</v>
      </c>
      <c r="K48" s="89" t="s">
        <v>170</v>
      </c>
      <c r="L48" s="40">
        <v>10</v>
      </c>
      <c r="M48" s="27" t="s">
        <v>42</v>
      </c>
      <c r="N48" s="27">
        <v>0</v>
      </c>
      <c r="O48" s="27">
        <v>0</v>
      </c>
      <c r="P48" s="27">
        <v>5</v>
      </c>
      <c r="Q48" s="27">
        <v>5</v>
      </c>
      <c r="R48" s="27">
        <f t="shared" si="2"/>
        <v>10</v>
      </c>
      <c r="S48" s="27" t="s">
        <v>66</v>
      </c>
      <c r="T48" s="30" t="s">
        <v>67</v>
      </c>
      <c r="U48" s="31" t="s">
        <v>171</v>
      </c>
      <c r="V48" s="31" t="s">
        <v>69</v>
      </c>
      <c r="W48" s="41">
        <v>7943</v>
      </c>
      <c r="X48" s="32" t="s">
        <v>47</v>
      </c>
      <c r="Y48" s="32" t="s">
        <v>48</v>
      </c>
      <c r="Z48" s="49" t="s">
        <v>49</v>
      </c>
      <c r="AA48" s="79">
        <v>0</v>
      </c>
      <c r="AB48" s="80">
        <v>0</v>
      </c>
      <c r="AC48" s="80">
        <v>5</v>
      </c>
      <c r="AD48" s="80">
        <v>5</v>
      </c>
      <c r="AE48" s="80">
        <f t="shared" ref="AE48:AE60" si="11">AA48+AB48+AC48+AD48</f>
        <v>10</v>
      </c>
      <c r="AF48" s="81" t="s">
        <v>171</v>
      </c>
      <c r="AG48" s="70" t="s">
        <v>69</v>
      </c>
      <c r="AH48" s="141">
        <v>7943</v>
      </c>
      <c r="AI48" s="127">
        <f t="shared" si="5"/>
        <v>0</v>
      </c>
      <c r="AJ48" s="113">
        <f t="shared" si="1"/>
        <v>1</v>
      </c>
    </row>
    <row r="49" spans="1:36" s="51" customFormat="1" ht="76.5" x14ac:dyDescent="0.25">
      <c r="A49" s="27" t="s">
        <v>165</v>
      </c>
      <c r="B49" s="37">
        <v>2</v>
      </c>
      <c r="C49" s="23" t="s">
        <v>34</v>
      </c>
      <c r="D49" s="27" t="s">
        <v>172</v>
      </c>
      <c r="E49" s="23" t="s">
        <v>60</v>
      </c>
      <c r="F49" s="23" t="s">
        <v>61</v>
      </c>
      <c r="G49" s="23">
        <v>74</v>
      </c>
      <c r="H49" s="86" t="s">
        <v>173</v>
      </c>
      <c r="I49" s="94" t="s">
        <v>168</v>
      </c>
      <c r="J49" s="95" t="s">
        <v>169</v>
      </c>
      <c r="K49" s="89" t="s">
        <v>174</v>
      </c>
      <c r="L49" s="40">
        <v>220</v>
      </c>
      <c r="M49" s="27" t="s">
        <v>42</v>
      </c>
      <c r="N49" s="27">
        <v>30</v>
      </c>
      <c r="O49" s="27">
        <v>30</v>
      </c>
      <c r="P49" s="27">
        <v>80</v>
      </c>
      <c r="Q49" s="27">
        <v>80</v>
      </c>
      <c r="R49" s="27">
        <f t="shared" si="2"/>
        <v>220</v>
      </c>
      <c r="S49" s="27" t="s">
        <v>76</v>
      </c>
      <c r="T49" s="30" t="s">
        <v>67</v>
      </c>
      <c r="U49" s="31" t="s">
        <v>175</v>
      </c>
      <c r="V49" s="31" t="s">
        <v>69</v>
      </c>
      <c r="W49" s="41">
        <f>100*R49</f>
        <v>22000</v>
      </c>
      <c r="X49" s="32" t="s">
        <v>47</v>
      </c>
      <c r="Y49" s="32" t="s">
        <v>48</v>
      </c>
      <c r="Z49" s="49" t="s">
        <v>49</v>
      </c>
      <c r="AA49" s="79">
        <v>30</v>
      </c>
      <c r="AB49" s="80">
        <v>30</v>
      </c>
      <c r="AC49" s="80">
        <v>80</v>
      </c>
      <c r="AD49" s="80">
        <v>80</v>
      </c>
      <c r="AE49" s="80">
        <f t="shared" si="11"/>
        <v>220</v>
      </c>
      <c r="AF49" s="81" t="s">
        <v>175</v>
      </c>
      <c r="AG49" s="70" t="s">
        <v>69</v>
      </c>
      <c r="AH49" s="141">
        <v>22000</v>
      </c>
      <c r="AI49" s="127">
        <f t="shared" si="5"/>
        <v>0</v>
      </c>
      <c r="AJ49" s="113">
        <f t="shared" si="1"/>
        <v>1</v>
      </c>
    </row>
    <row r="50" spans="1:36" s="51" customFormat="1" ht="60" x14ac:dyDescent="0.25">
      <c r="A50" s="27" t="s">
        <v>165</v>
      </c>
      <c r="B50" s="37">
        <v>2</v>
      </c>
      <c r="C50" s="23" t="s">
        <v>34</v>
      </c>
      <c r="D50" s="27" t="s">
        <v>172</v>
      </c>
      <c r="E50" s="23" t="s">
        <v>60</v>
      </c>
      <c r="F50" s="23" t="s">
        <v>61</v>
      </c>
      <c r="G50" s="23">
        <v>74</v>
      </c>
      <c r="H50" s="86" t="s">
        <v>173</v>
      </c>
      <c r="I50" s="94" t="s">
        <v>168</v>
      </c>
      <c r="J50" s="95" t="s">
        <v>169</v>
      </c>
      <c r="K50" s="89" t="s">
        <v>176</v>
      </c>
      <c r="L50" s="40">
        <v>2</v>
      </c>
      <c r="M50" s="27" t="s">
        <v>42</v>
      </c>
      <c r="N50" s="27"/>
      <c r="O50" s="27"/>
      <c r="P50" s="27"/>
      <c r="Q50" s="27">
        <v>2</v>
      </c>
      <c r="R50" s="27">
        <f t="shared" si="2"/>
        <v>2</v>
      </c>
      <c r="S50" s="27" t="s">
        <v>76</v>
      </c>
      <c r="T50" s="30" t="s">
        <v>67</v>
      </c>
      <c r="U50" s="31" t="s">
        <v>175</v>
      </c>
      <c r="V50" s="31" t="s">
        <v>69</v>
      </c>
      <c r="W50" s="41">
        <f>500*R50</f>
        <v>1000</v>
      </c>
      <c r="X50" s="32" t="s">
        <v>47</v>
      </c>
      <c r="Y50" s="32" t="s">
        <v>48</v>
      </c>
      <c r="Z50" s="49" t="s">
        <v>49</v>
      </c>
      <c r="AA50" s="79"/>
      <c r="AB50" s="80"/>
      <c r="AC50" s="80"/>
      <c r="AD50" s="80">
        <v>2</v>
      </c>
      <c r="AE50" s="80">
        <f t="shared" si="11"/>
        <v>2</v>
      </c>
      <c r="AF50" s="81" t="s">
        <v>175</v>
      </c>
      <c r="AG50" s="70" t="s">
        <v>69</v>
      </c>
      <c r="AH50" s="141">
        <v>1000</v>
      </c>
      <c r="AI50" s="127">
        <f t="shared" si="5"/>
        <v>0</v>
      </c>
      <c r="AJ50" s="113">
        <f t="shared" si="1"/>
        <v>1</v>
      </c>
    </row>
    <row r="51" spans="1:36" s="51" customFormat="1" ht="90" x14ac:dyDescent="0.25">
      <c r="A51" s="27" t="s">
        <v>165</v>
      </c>
      <c r="B51" s="37">
        <v>2</v>
      </c>
      <c r="C51" s="23" t="s">
        <v>34</v>
      </c>
      <c r="D51" s="53" t="s">
        <v>172</v>
      </c>
      <c r="E51" s="23" t="s">
        <v>60</v>
      </c>
      <c r="F51" s="23" t="s">
        <v>61</v>
      </c>
      <c r="G51" s="23">
        <v>74</v>
      </c>
      <c r="H51" s="30" t="s">
        <v>173</v>
      </c>
      <c r="I51" s="97" t="s">
        <v>177</v>
      </c>
      <c r="J51" s="98" t="s">
        <v>64</v>
      </c>
      <c r="K51" s="36" t="s">
        <v>178</v>
      </c>
      <c r="L51" s="40">
        <v>40</v>
      </c>
      <c r="M51" s="27" t="s">
        <v>42</v>
      </c>
      <c r="N51" s="27">
        <v>10</v>
      </c>
      <c r="O51" s="27">
        <v>10</v>
      </c>
      <c r="P51" s="27">
        <v>10</v>
      </c>
      <c r="Q51" s="27">
        <v>10</v>
      </c>
      <c r="R51" s="27">
        <f>N51+O51+P51+Q51</f>
        <v>40</v>
      </c>
      <c r="S51" s="53" t="s">
        <v>66</v>
      </c>
      <c r="T51" s="30" t="s">
        <v>67</v>
      </c>
      <c r="U51" s="31" t="s">
        <v>175</v>
      </c>
      <c r="V51" s="31" t="s">
        <v>69</v>
      </c>
      <c r="W51" s="41">
        <f>50*R51</f>
        <v>2000</v>
      </c>
      <c r="X51" s="32" t="s">
        <v>47</v>
      </c>
      <c r="Y51" s="32" t="s">
        <v>48</v>
      </c>
      <c r="Z51" s="49" t="s">
        <v>49</v>
      </c>
      <c r="AA51" s="79">
        <v>10</v>
      </c>
      <c r="AB51" s="80">
        <v>10</v>
      </c>
      <c r="AC51" s="80">
        <v>10</v>
      </c>
      <c r="AD51" s="80">
        <v>10</v>
      </c>
      <c r="AE51" s="80">
        <f>AA51+AB51+AC51+AD51</f>
        <v>40</v>
      </c>
      <c r="AF51" s="81" t="s">
        <v>175</v>
      </c>
      <c r="AG51" s="70" t="s">
        <v>69</v>
      </c>
      <c r="AH51" s="141">
        <v>2000</v>
      </c>
      <c r="AI51" s="127">
        <f t="shared" si="5"/>
        <v>0</v>
      </c>
      <c r="AJ51" s="113">
        <f t="shared" si="1"/>
        <v>1</v>
      </c>
    </row>
    <row r="52" spans="1:36" s="51" customFormat="1" ht="63.75" x14ac:dyDescent="0.25">
      <c r="A52" s="27" t="s">
        <v>141</v>
      </c>
      <c r="B52" s="37">
        <v>2</v>
      </c>
      <c r="C52" s="23" t="s">
        <v>34</v>
      </c>
      <c r="D52" s="27" t="s">
        <v>142</v>
      </c>
      <c r="E52" s="23" t="s">
        <v>60</v>
      </c>
      <c r="F52" s="23" t="s">
        <v>61</v>
      </c>
      <c r="G52" s="23">
        <v>69</v>
      </c>
      <c r="H52" s="30" t="s">
        <v>112</v>
      </c>
      <c r="I52" s="47" t="s">
        <v>136</v>
      </c>
      <c r="J52" s="95" t="s">
        <v>179</v>
      </c>
      <c r="K52" s="36" t="s">
        <v>180</v>
      </c>
      <c r="L52" s="40">
        <v>3</v>
      </c>
      <c r="M52" s="27" t="s">
        <v>42</v>
      </c>
      <c r="N52" s="27">
        <v>1</v>
      </c>
      <c r="O52" s="27">
        <v>0</v>
      </c>
      <c r="P52" s="27">
        <v>1</v>
      </c>
      <c r="Q52" s="27">
        <v>1</v>
      </c>
      <c r="R52" s="27">
        <f t="shared" si="2"/>
        <v>3</v>
      </c>
      <c r="S52" s="27" t="s">
        <v>76</v>
      </c>
      <c r="T52" s="30" t="s">
        <v>67</v>
      </c>
      <c r="U52" s="31" t="s">
        <v>181</v>
      </c>
      <c r="V52" s="31" t="s">
        <v>69</v>
      </c>
      <c r="W52" s="41">
        <f>5000*R52</f>
        <v>15000</v>
      </c>
      <c r="X52" s="32" t="s">
        <v>47</v>
      </c>
      <c r="Y52" s="32" t="s">
        <v>48</v>
      </c>
      <c r="Z52" s="49" t="s">
        <v>49</v>
      </c>
      <c r="AA52" s="79">
        <v>1</v>
      </c>
      <c r="AB52" s="80">
        <v>0</v>
      </c>
      <c r="AC52" s="80">
        <v>1</v>
      </c>
      <c r="AD52" s="80">
        <v>1</v>
      </c>
      <c r="AE52" s="80">
        <f t="shared" ref="AE52:AE60" si="12">AA52+AB52+AC52+AD52</f>
        <v>3</v>
      </c>
      <c r="AF52" s="81" t="s">
        <v>181</v>
      </c>
      <c r="AG52" s="70" t="s">
        <v>69</v>
      </c>
      <c r="AH52" s="141">
        <v>15000</v>
      </c>
      <c r="AI52" s="127">
        <f t="shared" si="5"/>
        <v>0</v>
      </c>
      <c r="AJ52" s="113">
        <f t="shared" si="1"/>
        <v>1</v>
      </c>
    </row>
    <row r="53" spans="1:36" s="51" customFormat="1" ht="60" x14ac:dyDescent="0.25">
      <c r="A53" s="27" t="s">
        <v>141</v>
      </c>
      <c r="B53" s="37">
        <v>2</v>
      </c>
      <c r="C53" s="23" t="s">
        <v>34</v>
      </c>
      <c r="D53" s="27" t="s">
        <v>142</v>
      </c>
      <c r="E53" s="23" t="s">
        <v>60</v>
      </c>
      <c r="F53" s="23" t="s">
        <v>61</v>
      </c>
      <c r="G53" s="23">
        <v>69</v>
      </c>
      <c r="H53" s="30" t="s">
        <v>112</v>
      </c>
      <c r="I53" s="47" t="s">
        <v>136</v>
      </c>
      <c r="J53" s="95" t="s">
        <v>179</v>
      </c>
      <c r="K53" s="36" t="s">
        <v>182</v>
      </c>
      <c r="L53" s="40">
        <v>2</v>
      </c>
      <c r="M53" s="27" t="s">
        <v>42</v>
      </c>
      <c r="N53" s="27">
        <v>0</v>
      </c>
      <c r="O53" s="27">
        <v>1</v>
      </c>
      <c r="P53" s="27">
        <v>0</v>
      </c>
      <c r="Q53" s="27">
        <v>1</v>
      </c>
      <c r="R53" s="27">
        <f t="shared" si="2"/>
        <v>2</v>
      </c>
      <c r="S53" s="27" t="s">
        <v>76</v>
      </c>
      <c r="T53" s="30" t="s">
        <v>67</v>
      </c>
      <c r="U53" s="31" t="s">
        <v>181</v>
      </c>
      <c r="V53" s="31" t="s">
        <v>69</v>
      </c>
      <c r="W53" s="41">
        <f>4500*R53</f>
        <v>9000</v>
      </c>
      <c r="X53" s="32" t="s">
        <v>47</v>
      </c>
      <c r="Y53" s="32" t="s">
        <v>48</v>
      </c>
      <c r="Z53" s="49" t="s">
        <v>49</v>
      </c>
      <c r="AA53" s="79">
        <v>0</v>
      </c>
      <c r="AB53" s="80">
        <v>1</v>
      </c>
      <c r="AC53" s="80">
        <v>0</v>
      </c>
      <c r="AD53" s="80">
        <v>1</v>
      </c>
      <c r="AE53" s="80">
        <f t="shared" si="12"/>
        <v>2</v>
      </c>
      <c r="AF53" s="81" t="s">
        <v>181</v>
      </c>
      <c r="AG53" s="70" t="s">
        <v>69</v>
      </c>
      <c r="AH53" s="141">
        <v>9000</v>
      </c>
      <c r="AI53" s="127">
        <f t="shared" si="5"/>
        <v>0</v>
      </c>
      <c r="AJ53" s="113">
        <f t="shared" si="1"/>
        <v>1</v>
      </c>
    </row>
    <row r="54" spans="1:36" s="51" customFormat="1" ht="60" x14ac:dyDescent="0.25">
      <c r="A54" s="27" t="s">
        <v>141</v>
      </c>
      <c r="B54" s="37">
        <v>2</v>
      </c>
      <c r="C54" s="23" t="s">
        <v>34</v>
      </c>
      <c r="D54" s="27" t="s">
        <v>142</v>
      </c>
      <c r="E54" s="23" t="s">
        <v>60</v>
      </c>
      <c r="F54" s="23" t="s">
        <v>61</v>
      </c>
      <c r="G54" s="23">
        <v>69</v>
      </c>
      <c r="H54" s="30" t="s">
        <v>112</v>
      </c>
      <c r="I54" s="48" t="s">
        <v>136</v>
      </c>
      <c r="J54" s="95" t="s">
        <v>179</v>
      </c>
      <c r="K54" s="36" t="s">
        <v>183</v>
      </c>
      <c r="L54" s="40">
        <v>200</v>
      </c>
      <c r="M54" s="27" t="s">
        <v>57</v>
      </c>
      <c r="N54" s="27">
        <v>20</v>
      </c>
      <c r="O54" s="27">
        <v>60</v>
      </c>
      <c r="P54" s="27">
        <v>60</v>
      </c>
      <c r="Q54" s="27">
        <v>60</v>
      </c>
      <c r="R54" s="27">
        <f t="shared" si="2"/>
        <v>200</v>
      </c>
      <c r="S54" s="27" t="s">
        <v>66</v>
      </c>
      <c r="T54" s="30" t="s">
        <v>67</v>
      </c>
      <c r="U54" s="31" t="s">
        <v>181</v>
      </c>
      <c r="V54" s="31" t="s">
        <v>69</v>
      </c>
      <c r="W54" s="41">
        <f>80*R54</f>
        <v>16000</v>
      </c>
      <c r="X54" s="32" t="s">
        <v>47</v>
      </c>
      <c r="Y54" s="32" t="s">
        <v>48</v>
      </c>
      <c r="Z54" s="49" t="s">
        <v>49</v>
      </c>
      <c r="AA54" s="79">
        <v>20</v>
      </c>
      <c r="AB54" s="80">
        <v>60</v>
      </c>
      <c r="AC54" s="80">
        <v>60</v>
      </c>
      <c r="AD54" s="80">
        <v>60</v>
      </c>
      <c r="AE54" s="80">
        <f t="shared" si="12"/>
        <v>200</v>
      </c>
      <c r="AF54" s="81" t="s">
        <v>181</v>
      </c>
      <c r="AG54" s="70" t="s">
        <v>69</v>
      </c>
      <c r="AH54" s="141">
        <v>16000</v>
      </c>
      <c r="AI54" s="127">
        <f t="shared" si="5"/>
        <v>0</v>
      </c>
      <c r="AJ54" s="113">
        <f t="shared" si="1"/>
        <v>1</v>
      </c>
    </row>
    <row r="55" spans="1:36" s="51" customFormat="1" ht="63.75" x14ac:dyDescent="0.25">
      <c r="A55" s="27" t="s">
        <v>141</v>
      </c>
      <c r="B55" s="37">
        <v>2</v>
      </c>
      <c r="C55" s="23" t="s">
        <v>34</v>
      </c>
      <c r="D55" s="27" t="s">
        <v>142</v>
      </c>
      <c r="E55" s="23" t="s">
        <v>60</v>
      </c>
      <c r="F55" s="23" t="s">
        <v>61</v>
      </c>
      <c r="G55" s="23">
        <v>69</v>
      </c>
      <c r="H55" s="30" t="s">
        <v>112</v>
      </c>
      <c r="I55" s="48" t="s">
        <v>136</v>
      </c>
      <c r="J55" s="95" t="s">
        <v>179</v>
      </c>
      <c r="K55" s="36" t="s">
        <v>184</v>
      </c>
      <c r="L55" s="40">
        <v>100</v>
      </c>
      <c r="M55" s="27" t="s">
        <v>57</v>
      </c>
      <c r="N55" s="27">
        <v>20</v>
      </c>
      <c r="O55" s="27">
        <v>20</v>
      </c>
      <c r="P55" s="27">
        <v>30</v>
      </c>
      <c r="Q55" s="27">
        <v>30</v>
      </c>
      <c r="R55" s="27">
        <f t="shared" si="2"/>
        <v>100</v>
      </c>
      <c r="S55" s="27" t="s">
        <v>66</v>
      </c>
      <c r="T55" s="30" t="s">
        <v>67</v>
      </c>
      <c r="U55" s="31" t="s">
        <v>181</v>
      </c>
      <c r="V55" s="31" t="s">
        <v>69</v>
      </c>
      <c r="W55" s="41">
        <f>100*R55</f>
        <v>10000</v>
      </c>
      <c r="X55" s="32" t="s">
        <v>47</v>
      </c>
      <c r="Y55" s="32" t="s">
        <v>48</v>
      </c>
      <c r="Z55" s="49" t="s">
        <v>49</v>
      </c>
      <c r="AA55" s="79">
        <v>20</v>
      </c>
      <c r="AB55" s="80">
        <v>20</v>
      </c>
      <c r="AC55" s="80">
        <v>30</v>
      </c>
      <c r="AD55" s="80">
        <v>30</v>
      </c>
      <c r="AE55" s="80">
        <f t="shared" si="12"/>
        <v>100</v>
      </c>
      <c r="AF55" s="81" t="s">
        <v>181</v>
      </c>
      <c r="AG55" s="70" t="s">
        <v>69</v>
      </c>
      <c r="AH55" s="141">
        <v>10000</v>
      </c>
      <c r="AI55" s="127">
        <f t="shared" si="5"/>
        <v>0</v>
      </c>
      <c r="AJ55" s="113">
        <f t="shared" si="1"/>
        <v>1</v>
      </c>
    </row>
    <row r="56" spans="1:36" s="51" customFormat="1" ht="140.25" x14ac:dyDescent="0.25">
      <c r="A56" s="27" t="s">
        <v>141</v>
      </c>
      <c r="B56" s="37">
        <v>2</v>
      </c>
      <c r="C56" s="23" t="s">
        <v>34</v>
      </c>
      <c r="D56" s="27" t="s">
        <v>185</v>
      </c>
      <c r="E56" s="27" t="s">
        <v>186</v>
      </c>
      <c r="F56" s="27" t="s">
        <v>187</v>
      </c>
      <c r="G56" s="99">
        <v>109</v>
      </c>
      <c r="H56" s="100" t="s">
        <v>188</v>
      </c>
      <c r="I56" s="48" t="s">
        <v>136</v>
      </c>
      <c r="J56" s="95" t="s">
        <v>189</v>
      </c>
      <c r="K56" s="100" t="s">
        <v>190</v>
      </c>
      <c r="L56" s="48">
        <v>150</v>
      </c>
      <c r="M56" s="27" t="s">
        <v>57</v>
      </c>
      <c r="N56" s="27">
        <v>10</v>
      </c>
      <c r="O56" s="27">
        <v>10</v>
      </c>
      <c r="P56" s="27">
        <v>65</v>
      </c>
      <c r="Q56" s="27">
        <v>65</v>
      </c>
      <c r="R56" s="27">
        <f t="shared" si="2"/>
        <v>150</v>
      </c>
      <c r="S56" s="27" t="s">
        <v>66</v>
      </c>
      <c r="T56" s="30" t="s">
        <v>67</v>
      </c>
      <c r="U56" s="31" t="s">
        <v>191</v>
      </c>
      <c r="V56" s="31" t="s">
        <v>69</v>
      </c>
      <c r="W56" s="41">
        <f>75*R56</f>
        <v>11250</v>
      </c>
      <c r="X56" s="32" t="s">
        <v>47</v>
      </c>
      <c r="Y56" s="32" t="s">
        <v>48</v>
      </c>
      <c r="Z56" s="49" t="s">
        <v>49</v>
      </c>
      <c r="AA56" s="79">
        <v>10</v>
      </c>
      <c r="AB56" s="80">
        <v>10</v>
      </c>
      <c r="AC56" s="80">
        <v>65</v>
      </c>
      <c r="AD56" s="80">
        <v>65</v>
      </c>
      <c r="AE56" s="80">
        <f t="shared" si="12"/>
        <v>150</v>
      </c>
      <c r="AF56" s="81" t="s">
        <v>191</v>
      </c>
      <c r="AG56" s="70" t="s">
        <v>69</v>
      </c>
      <c r="AH56" s="141">
        <v>11250</v>
      </c>
      <c r="AI56" s="127">
        <f t="shared" si="5"/>
        <v>0</v>
      </c>
      <c r="AJ56" s="113">
        <f t="shared" si="1"/>
        <v>1</v>
      </c>
    </row>
    <row r="57" spans="1:36" s="51" customFormat="1" ht="140.25" x14ac:dyDescent="0.25">
      <c r="A57" s="27" t="s">
        <v>141</v>
      </c>
      <c r="B57" s="37">
        <v>2</v>
      </c>
      <c r="C57" s="23" t="s">
        <v>34</v>
      </c>
      <c r="D57" s="27" t="s">
        <v>185</v>
      </c>
      <c r="E57" s="27" t="s">
        <v>186</v>
      </c>
      <c r="F57" s="27" t="s">
        <v>187</v>
      </c>
      <c r="G57" s="99">
        <v>109</v>
      </c>
      <c r="H57" s="100" t="s">
        <v>188</v>
      </c>
      <c r="I57" s="48" t="s">
        <v>136</v>
      </c>
      <c r="J57" s="95" t="s">
        <v>189</v>
      </c>
      <c r="K57" s="101" t="s">
        <v>192</v>
      </c>
      <c r="L57" s="48">
        <v>100</v>
      </c>
      <c r="M57" s="27" t="s">
        <v>57</v>
      </c>
      <c r="N57" s="27">
        <v>20</v>
      </c>
      <c r="O57" s="27">
        <v>20</v>
      </c>
      <c r="P57" s="27">
        <v>30</v>
      </c>
      <c r="Q57" s="27">
        <v>30</v>
      </c>
      <c r="R57" s="27">
        <f t="shared" si="2"/>
        <v>100</v>
      </c>
      <c r="S57" s="27" t="s">
        <v>66</v>
      </c>
      <c r="T57" s="30" t="s">
        <v>67</v>
      </c>
      <c r="U57" s="31" t="s">
        <v>191</v>
      </c>
      <c r="V57" s="31" t="s">
        <v>69</v>
      </c>
      <c r="W57" s="41">
        <f>75*R57</f>
        <v>7500</v>
      </c>
      <c r="X57" s="32" t="s">
        <v>47</v>
      </c>
      <c r="Y57" s="32" t="s">
        <v>48</v>
      </c>
      <c r="Z57" s="49" t="s">
        <v>49</v>
      </c>
      <c r="AA57" s="79">
        <v>20</v>
      </c>
      <c r="AB57" s="80">
        <v>20</v>
      </c>
      <c r="AC57" s="80">
        <v>30</v>
      </c>
      <c r="AD57" s="80">
        <v>30</v>
      </c>
      <c r="AE57" s="80">
        <f t="shared" si="12"/>
        <v>100</v>
      </c>
      <c r="AF57" s="81" t="s">
        <v>191</v>
      </c>
      <c r="AG57" s="70" t="s">
        <v>69</v>
      </c>
      <c r="AH57" s="141">
        <v>7500</v>
      </c>
      <c r="AI57" s="127">
        <f t="shared" si="5"/>
        <v>0</v>
      </c>
      <c r="AJ57" s="113">
        <f t="shared" si="1"/>
        <v>1</v>
      </c>
    </row>
    <row r="58" spans="1:36" s="51" customFormat="1" ht="140.25" x14ac:dyDescent="0.25">
      <c r="A58" s="27" t="s">
        <v>141</v>
      </c>
      <c r="B58" s="37">
        <v>2</v>
      </c>
      <c r="C58" s="23" t="s">
        <v>34</v>
      </c>
      <c r="D58" s="27" t="s">
        <v>185</v>
      </c>
      <c r="E58" s="27" t="s">
        <v>186</v>
      </c>
      <c r="F58" s="27" t="s">
        <v>187</v>
      </c>
      <c r="G58" s="99">
        <v>109</v>
      </c>
      <c r="H58" s="100" t="s">
        <v>188</v>
      </c>
      <c r="I58" s="48" t="s">
        <v>136</v>
      </c>
      <c r="J58" s="95" t="s">
        <v>189</v>
      </c>
      <c r="K58" s="101" t="s">
        <v>193</v>
      </c>
      <c r="L58" s="48">
        <v>100</v>
      </c>
      <c r="M58" s="27" t="s">
        <v>57</v>
      </c>
      <c r="N58" s="27">
        <v>20</v>
      </c>
      <c r="O58" s="27">
        <v>20</v>
      </c>
      <c r="P58" s="27">
        <v>30</v>
      </c>
      <c r="Q58" s="27">
        <v>30</v>
      </c>
      <c r="R58" s="27">
        <f t="shared" si="2"/>
        <v>100</v>
      </c>
      <c r="S58" s="27" t="s">
        <v>66</v>
      </c>
      <c r="T58" s="30" t="s">
        <v>67</v>
      </c>
      <c r="U58" s="31" t="s">
        <v>191</v>
      </c>
      <c r="V58" s="31" t="s">
        <v>69</v>
      </c>
      <c r="W58" s="41">
        <f>75*R58</f>
        <v>7500</v>
      </c>
      <c r="X58" s="32" t="s">
        <v>47</v>
      </c>
      <c r="Y58" s="32" t="s">
        <v>48</v>
      </c>
      <c r="Z58" s="49" t="s">
        <v>49</v>
      </c>
      <c r="AA58" s="79">
        <v>20</v>
      </c>
      <c r="AB58" s="80">
        <v>20</v>
      </c>
      <c r="AC58" s="80">
        <v>30</v>
      </c>
      <c r="AD58" s="80">
        <v>30</v>
      </c>
      <c r="AE58" s="80">
        <f t="shared" si="12"/>
        <v>100</v>
      </c>
      <c r="AF58" s="81" t="s">
        <v>191</v>
      </c>
      <c r="AG58" s="70" t="s">
        <v>69</v>
      </c>
      <c r="AH58" s="141">
        <v>7500</v>
      </c>
      <c r="AI58" s="127">
        <f t="shared" si="5"/>
        <v>0</v>
      </c>
      <c r="AJ58" s="113">
        <f t="shared" si="1"/>
        <v>1</v>
      </c>
    </row>
    <row r="59" spans="1:36" s="51" customFormat="1" ht="140.25" x14ac:dyDescent="0.25">
      <c r="A59" s="27" t="s">
        <v>141</v>
      </c>
      <c r="B59" s="37">
        <v>2</v>
      </c>
      <c r="C59" s="23" t="s">
        <v>34</v>
      </c>
      <c r="D59" s="27" t="s">
        <v>185</v>
      </c>
      <c r="E59" s="27" t="s">
        <v>186</v>
      </c>
      <c r="F59" s="27" t="s">
        <v>187</v>
      </c>
      <c r="G59" s="99">
        <v>109</v>
      </c>
      <c r="H59" s="100" t="s">
        <v>188</v>
      </c>
      <c r="I59" s="48" t="s">
        <v>136</v>
      </c>
      <c r="J59" s="95" t="s">
        <v>189</v>
      </c>
      <c r="K59" s="101" t="s">
        <v>194</v>
      </c>
      <c r="L59" s="48">
        <v>1</v>
      </c>
      <c r="M59" s="27" t="s">
        <v>57</v>
      </c>
      <c r="N59" s="27">
        <v>0</v>
      </c>
      <c r="O59" s="27">
        <v>0</v>
      </c>
      <c r="P59" s="27">
        <v>0</v>
      </c>
      <c r="Q59" s="27">
        <v>1</v>
      </c>
      <c r="R59" s="27">
        <f t="shared" si="2"/>
        <v>1</v>
      </c>
      <c r="S59" s="27" t="s">
        <v>66</v>
      </c>
      <c r="T59" s="30" t="s">
        <v>67</v>
      </c>
      <c r="U59" s="31" t="s">
        <v>191</v>
      </c>
      <c r="V59" s="31" t="s">
        <v>69</v>
      </c>
      <c r="W59" s="41">
        <v>3750</v>
      </c>
      <c r="X59" s="32" t="s">
        <v>47</v>
      </c>
      <c r="Y59" s="32" t="s">
        <v>48</v>
      </c>
      <c r="Z59" s="49" t="s">
        <v>49</v>
      </c>
      <c r="AA59" s="79">
        <v>0</v>
      </c>
      <c r="AB59" s="80">
        <v>0</v>
      </c>
      <c r="AC59" s="80">
        <v>0</v>
      </c>
      <c r="AD59" s="80">
        <v>1</v>
      </c>
      <c r="AE59" s="80">
        <f t="shared" si="12"/>
        <v>1</v>
      </c>
      <c r="AF59" s="81" t="s">
        <v>191</v>
      </c>
      <c r="AG59" s="70" t="s">
        <v>69</v>
      </c>
      <c r="AH59" s="141">
        <v>3750</v>
      </c>
      <c r="AI59" s="127">
        <f t="shared" si="5"/>
        <v>0</v>
      </c>
      <c r="AJ59" s="113">
        <f t="shared" si="1"/>
        <v>1</v>
      </c>
    </row>
    <row r="60" spans="1:36" s="51" customFormat="1" ht="90.75" thickBot="1" x14ac:dyDescent="0.3">
      <c r="A60" s="102" t="s">
        <v>195</v>
      </c>
      <c r="B60" s="37">
        <v>3</v>
      </c>
      <c r="C60" s="23" t="s">
        <v>148</v>
      </c>
      <c r="D60" s="103" t="s">
        <v>196</v>
      </c>
      <c r="E60" s="103" t="s">
        <v>197</v>
      </c>
      <c r="F60" s="103" t="s">
        <v>198</v>
      </c>
      <c r="G60" s="104">
        <v>216</v>
      </c>
      <c r="H60" s="105" t="s">
        <v>199</v>
      </c>
      <c r="I60" s="106"/>
      <c r="J60" s="107" t="s">
        <v>200</v>
      </c>
      <c r="K60" s="108" t="s">
        <v>201</v>
      </c>
      <c r="L60" s="106">
        <v>100</v>
      </c>
      <c r="M60" s="109" t="s">
        <v>42</v>
      </c>
      <c r="N60" s="106">
        <v>25</v>
      </c>
      <c r="O60" s="106">
        <v>25</v>
      </c>
      <c r="P60" s="106">
        <v>25</v>
      </c>
      <c r="Q60" s="106">
        <v>25</v>
      </c>
      <c r="R60" s="106">
        <f t="shared" si="2"/>
        <v>100</v>
      </c>
      <c r="S60" s="103" t="s">
        <v>66</v>
      </c>
      <c r="T60" s="30" t="s">
        <v>67</v>
      </c>
      <c r="U60" s="31" t="s">
        <v>202</v>
      </c>
      <c r="V60" s="31" t="s">
        <v>69</v>
      </c>
      <c r="W60" s="110">
        <f>50*R60</f>
        <v>5000</v>
      </c>
      <c r="X60" s="32" t="s">
        <v>47</v>
      </c>
      <c r="Y60" s="32" t="s">
        <v>48</v>
      </c>
      <c r="Z60" s="49" t="s">
        <v>49</v>
      </c>
      <c r="AA60" s="133">
        <v>25</v>
      </c>
      <c r="AB60" s="134">
        <v>25</v>
      </c>
      <c r="AC60" s="134">
        <v>25</v>
      </c>
      <c r="AD60" s="134">
        <v>25</v>
      </c>
      <c r="AE60" s="134">
        <f t="shared" si="12"/>
        <v>100</v>
      </c>
      <c r="AF60" s="135" t="s">
        <v>202</v>
      </c>
      <c r="AG60" s="136" t="s">
        <v>69</v>
      </c>
      <c r="AH60" s="143">
        <v>5000</v>
      </c>
      <c r="AI60" s="137">
        <f t="shared" si="5"/>
        <v>0</v>
      </c>
      <c r="AJ60" s="113">
        <f t="shared" si="1"/>
        <v>1</v>
      </c>
    </row>
    <row r="61" spans="1:36" x14ac:dyDescent="0.25">
      <c r="L61" s="114"/>
    </row>
  </sheetData>
  <protectedRanges>
    <protectedRange sqref="G45 I48:J50 M10 M41:M42 M5 M7:M8 I11:Q11 I43:J44 I12:J12 M12 I13:Q15 A43:A59 K49:K50 I16:J16 L16:Q16 I52:I55 I51:Q51 K19:Q20 K39:Q40 L38:Q38 K43 I39:I42 D43:D55 L43:Q50 A11:A40 K52:Q59 I17:Q18 D11:D40 I21:Q37 D56:I59 AA11:AD11 AA43:AD59 AA13:AD40" name="Rango1_38"/>
    <protectedRange sqref="S11 S43:S44 W34:W40 W11:W31 S13:S40 W43:W59 S46:S59 AH34:AH40 AH43:AI43 AH11:AH13 AH14:AI14 AH15:AH16 AH17:AI18 AH19:AH31 AH44:AH59" name="Rango2_13"/>
    <protectedRange sqref="K44:K45" name="Rango1_15_1"/>
    <protectedRange sqref="K46:K47" name="Rango1_2_1_1"/>
    <protectedRange sqref="K38" name="Rango1_17_1"/>
    <protectedRange sqref="K48" name="Rango1_19_1"/>
    <protectedRange sqref="D5:D10 A5:A10 N10:Q10 I5:L5 N5:Q5 N7:Q8 I6:Q6 I7:L8 I9:Q9 I10:L10 AA5:AD10" name="Rango1_2_2"/>
    <protectedRange sqref="W5:Z5 X11 W6:X10 Y6:Z11 S5:T10 S45:T45 T43:T44 T11:T40 X13:Z60 T46:T60 AH5:AI5 AH6:AH10 AI6:AI13 AI15:AI16 AI19:AI42 AI44:AI60" name="Rango2_1_1"/>
    <protectedRange sqref="A41:A42 D41:D42 K41:L42 N41:Q42 AA41:AD42" name="Rango1_3_1"/>
    <protectedRange sqref="S41:T42 W41:W42 AH41:AH42" name="Rango2_2_1"/>
    <protectedRange sqref="U5:V5 U6:U10 AF5:AG5 AF6:AF10" name="Rango2_4_1"/>
    <protectedRange sqref="V6 AG6" name="Rango2_5_1"/>
    <protectedRange sqref="V7 AG7" name="Rango2_6_1"/>
    <protectedRange sqref="V8 AG8" name="Rango2_7_1"/>
    <protectedRange sqref="V9 AG9" name="Rango2_8_1"/>
    <protectedRange sqref="V10 AG10" name="Rango2_9_1"/>
    <protectedRange sqref="U11:V11 U12:U18 AF11:AG11 AF12:AF18" name="Rango2_10_1"/>
    <protectedRange sqref="V60 V13:V18 U19:V59 AG60 AG13:AG18 AF19:AG59" name="Rango2_11_2"/>
    <protectedRange sqref="E5:H10" name="Rango1_5_1"/>
    <protectedRange sqref="B5:C11 B13:C18" name="Rango1_6_1"/>
    <protectedRange sqref="E11:H11 E13:H18" name="Rango1_7_2"/>
    <protectedRange sqref="B19:C42 B45:C60" name="Rango1_10_1"/>
    <protectedRange sqref="E19:H20" name="Rango1_11_1"/>
    <protectedRange sqref="E21:H30" name="Rango1_12_1"/>
    <protectedRange sqref="E51:H51" name="Rango1_13_1"/>
    <protectedRange sqref="E31:H31" name="Rango1_14_1"/>
    <protectedRange sqref="E32:H32" name="Rango1_16_1"/>
    <protectedRange sqref="E33:H33" name="Rango1_18_1"/>
    <protectedRange sqref="E34:H34" name="Rango1_20_1"/>
    <protectedRange sqref="E35:H35" name="Rango1_21_1"/>
    <protectedRange sqref="E36:H37 E39:H42" name="Rango1_22_1"/>
    <protectedRange sqref="E43:H43" name="Rango1_23_1"/>
    <protectedRange sqref="E44:H44" name="Rango1_24_1"/>
    <protectedRange sqref="B43:C43" name="Rango1_25_1"/>
    <protectedRange sqref="B44:C44" name="Rango1_26_1"/>
    <protectedRange sqref="E45:F45 G38:H38 E46:H47" name="Rango1_27_1"/>
    <protectedRange sqref="E38:F38" name="Rango1_28_1"/>
    <protectedRange sqref="E48:H48" name="Rango1_29_1"/>
    <protectedRange sqref="E49:H49" name="Rango1_30_1"/>
    <protectedRange sqref="E50:H50" name="Rango1_31_1"/>
    <protectedRange sqref="E52:H55" name="Rango1_32_1"/>
    <protectedRange sqref="I19:J20" name="Rango1_1_1"/>
    <protectedRange sqref="I38:J38 I45:J47" name="Rango1_4_1"/>
    <protectedRange sqref="J56:J57" name="Rango1_8_1"/>
    <protectedRange sqref="J39:J42" name="Rango1_9_1"/>
    <protectedRange sqref="J52:J53" name="Rango1_33_1"/>
    <protectedRange sqref="J54:J55" name="Rango1_34_1"/>
    <protectedRange sqref="J58:J59" name="Rango1_35_1"/>
    <protectedRange sqref="B12:C12 E12:H12 K12:L12 N12:Q12 AA12:AD12" name="Rango1_36_1"/>
    <protectedRange sqref="S12 V12 X12:Z12 AG12" name="Rango2_3_1"/>
    <protectedRange sqref="A60 J60:Q60 D60:G60 AA60:AD60" name="Rango1_37_1"/>
    <protectedRange sqref="S60 U60 W60 AF60 AH60" name="Rango2_12_1"/>
    <protectedRange sqref="K16" name="Rango1_7_1_1"/>
  </protectedRanges>
  <mergeCells count="22">
    <mergeCell ref="N3:R3"/>
    <mergeCell ref="S3:T3"/>
    <mergeCell ref="U3:W3"/>
    <mergeCell ref="X3:Z3"/>
    <mergeCell ref="AA3:AE3"/>
    <mergeCell ref="AF3:AH3"/>
    <mergeCell ref="H3:H4"/>
    <mergeCell ref="I3:I4"/>
    <mergeCell ref="J3:J4"/>
    <mergeCell ref="K3:K4"/>
    <mergeCell ref="L3:L4"/>
    <mergeCell ref="M3:M4"/>
    <mergeCell ref="A1:AH1"/>
    <mergeCell ref="S2:T2"/>
    <mergeCell ref="X2:Z2"/>
    <mergeCell ref="A3:A4"/>
    <mergeCell ref="B3:B4"/>
    <mergeCell ref="C3:C4"/>
    <mergeCell ref="D3:D4"/>
    <mergeCell ref="E3:E4"/>
    <mergeCell ref="F3:F4"/>
    <mergeCell ref="G3:G4"/>
  </mergeCells>
  <dataValidations count="7">
    <dataValidation type="list" allowBlank="1" showInputMessage="1" showErrorMessage="1" sqref="T5:T60">
      <formula1>INDIRECT(S5)</formula1>
    </dataValidation>
    <dataValidation type="list" operator="greaterThanOrEqual" allowBlank="1" showInputMessage="1" showErrorMessage="1" sqref="D5:D60">
      <formula1>INDIRECT(A5)</formula1>
    </dataValidation>
    <dataValidation type="list" operator="greaterThanOrEqual" allowBlank="1" showInputMessage="1" showErrorMessage="1" sqref="A5:A60">
      <formula1>DIME</formula1>
    </dataValidation>
    <dataValidation type="decimal" operator="greaterThanOrEqual" allowBlank="1" showInputMessage="1" showErrorMessage="1" sqref="L5:L60">
      <formula1>-1000000000000</formula1>
    </dataValidation>
    <dataValidation type="decimal" operator="greaterThanOrEqual" allowBlank="1" showInputMessage="1" showErrorMessage="1" sqref="N5:R60 AA5:AE60">
      <formula1>-1000000000</formula1>
    </dataValidation>
    <dataValidation type="decimal" operator="greaterThanOrEqual" allowBlank="1" showInputMessage="1" showErrorMessage="1" sqref="W5:W31 W34:W60 AH5:AH31 AH34:AH60 AI5:AI60">
      <formula1>0</formula1>
    </dataValidation>
    <dataValidation operator="greaterThanOrEqual" allowBlank="1" showInputMessage="1" showErrorMessage="1" sqref="E5:K12 I13:J18 U60 E60:K60 E13:H59 I35:J37 I39:J42 K13:K59 B5:C60 I51:J59 AF60"/>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1a6699e0-abcc-4818-a85d-c407336250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45A5821BAC2034B921B9874E5575531" ma:contentTypeVersion="1" ma:contentTypeDescription="Crear nuevo documento." ma:contentTypeScope="" ma:versionID="c355d677653311dc6f4c94132b41e96c">
  <xsd:schema xmlns:xsd="http://www.w3.org/2001/XMLSchema" xmlns:xs="http://www.w3.org/2001/XMLSchema" xmlns:p="http://schemas.microsoft.com/office/2006/metadata/properties" xmlns:ns2="1a6699e0-abcc-4818-a85d-c40733625038" targetNamespace="http://schemas.microsoft.com/office/2006/metadata/properties" ma:root="true" ma:fieldsID="e99526cae2d6b7e1bb326ce20ca333ec" ns2:_="">
    <xsd:import namespace="1a6699e0-abcc-4818-a85d-c4073362503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699e0-abcc-4818-a85d-c4073362503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7119F5-78FA-40C5-84C4-B8BD5DA54E9A}"/>
</file>

<file path=customXml/itemProps2.xml><?xml version="1.0" encoding="utf-8"?>
<ds:datastoreItem xmlns:ds="http://schemas.openxmlformats.org/officeDocument/2006/customXml" ds:itemID="{7FA60EA3-45D9-4A3D-8B6B-2F1B4B95F61C}"/>
</file>

<file path=customXml/itemProps3.xml><?xml version="1.0" encoding="utf-8"?>
<ds:datastoreItem xmlns:ds="http://schemas.openxmlformats.org/officeDocument/2006/customXml" ds:itemID="{FB35148A-4040-4ADF-A797-66F0E09491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edigna</dc:creator>
  <cp:lastModifiedBy>Maria edigna</cp:lastModifiedBy>
  <dcterms:created xsi:type="dcterms:W3CDTF">2019-01-30T20:48:46Z</dcterms:created>
  <dcterms:modified xsi:type="dcterms:W3CDTF">2019-01-30T21:37:34Z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0x010100B45A5821BAC2034B921B9874E5575531</vt:lpwstr>
  </property>
</Properties>
</file>