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D:\1. Municipios\7. SANTA FE DE ANTIOQUIA\Salud Pública\coai y pas 2019\"/>
    </mc:Choice>
  </mc:AlternateContent>
  <xr:revisionPtr revIDLastSave="0" documentId="13_ncr:1_{C89932D7-8018-4BD1-A64B-8D14C17289FF}" xr6:coauthVersionLast="40" xr6:coauthVersionMax="40" xr10:uidLastSave="{00000000-0000-0000-0000-000000000000}"/>
  <bookViews>
    <workbookView xWindow="0" yWindow="0" windowWidth="20490" windowHeight="7545" tabRatio="862" activeTab="1" xr2:uid="{00000000-000D-0000-FFFF-FFFF00000000}"/>
  </bookViews>
  <sheets>
    <sheet name="COAI 2019" sheetId="14" r:id="rId1"/>
    <sheet name="PAS 2019" sheetId="12" r:id="rId2"/>
  </sheets>
  <definedNames>
    <definedName name="_xlnm._FilterDatabase" localSheetId="1" hidden="1">'PAS 2019'!$A$11:$Y$59</definedName>
  </definedNames>
  <calcPr calcId="181029"/>
</workbook>
</file>

<file path=xl/calcChain.xml><?xml version="1.0" encoding="utf-8"?>
<calcChain xmlns="http://schemas.openxmlformats.org/spreadsheetml/2006/main">
  <c r="V43" i="12" l="1"/>
  <c r="V42" i="12"/>
  <c r="V44" i="12"/>
  <c r="V45" i="12"/>
  <c r="V41" i="12"/>
  <c r="V38" i="12"/>
  <c r="I51" i="14" l="1"/>
  <c r="J59" i="12" l="1"/>
  <c r="V12" i="12" l="1"/>
  <c r="V34" i="12"/>
  <c r="V33" i="12"/>
  <c r="V40" i="12"/>
  <c r="V37" i="12"/>
  <c r="V39" i="12"/>
  <c r="V27" i="12"/>
  <c r="V36" i="12"/>
  <c r="V35" i="12"/>
  <c r="V28" i="12"/>
  <c r="V32" i="12"/>
  <c r="V31" i="12"/>
  <c r="V30" i="12"/>
  <c r="V29" i="12"/>
  <c r="V24" i="12"/>
  <c r="V23" i="12"/>
  <c r="V25" i="12"/>
  <c r="V26" i="12"/>
  <c r="V22" i="12"/>
  <c r="V21" i="12"/>
  <c r="V20" i="12"/>
  <c r="V19" i="12"/>
  <c r="V18" i="12"/>
  <c r="V15" i="12"/>
  <c r="V16" i="12"/>
  <c r="V17" i="12" l="1"/>
  <c r="V14" i="12"/>
  <c r="V13" i="12" l="1"/>
  <c r="V59" i="12" s="1"/>
  <c r="V62" i="12" s="1"/>
</calcChain>
</file>

<file path=xl/sharedStrings.xml><?xml version="1.0" encoding="utf-8"?>
<sst xmlns="http://schemas.openxmlformats.org/spreadsheetml/2006/main" count="1179" uniqueCount="273">
  <si>
    <t>ENTIDAD TERRITORIAL</t>
  </si>
  <si>
    <t>DOCUMENTO</t>
  </si>
  <si>
    <t>MOMENTO</t>
  </si>
  <si>
    <t>1 - Programar</t>
  </si>
  <si>
    <t>PASO</t>
  </si>
  <si>
    <t>2 - Elaboración plan de acción en salud</t>
  </si>
  <si>
    <t>ACTIVIDAD</t>
  </si>
  <si>
    <t>5 - Elaboración y consolidación del plan de acción en salud</t>
  </si>
  <si>
    <t>Objetivos Estratégicos del PTS</t>
  </si>
  <si>
    <t>Dimensión PDSP</t>
  </si>
  <si>
    <t>Programa</t>
  </si>
  <si>
    <t>Meta Sanitaria del componente o meta de producto</t>
  </si>
  <si>
    <t>Fuente de Financiación Real</t>
  </si>
  <si>
    <t>Descripción de la Actividad</t>
  </si>
  <si>
    <t>Unidad de Medida</t>
  </si>
  <si>
    <t>Trimestre 1</t>
  </si>
  <si>
    <t>Trimestre 2</t>
  </si>
  <si>
    <t>Trimestre 3</t>
  </si>
  <si>
    <t>Trimestre 4</t>
  </si>
  <si>
    <t>Código Rubro Presupuestal</t>
  </si>
  <si>
    <t>Línea Operativa PDSP</t>
  </si>
  <si>
    <t>Categoría  Operativa PDSP</t>
  </si>
  <si>
    <t>Fuente de Financiación</t>
  </si>
  <si>
    <t>FUT</t>
  </si>
  <si>
    <t>Total Recursos Programados (en pesos)</t>
  </si>
  <si>
    <t>Responsable Dependencia</t>
  </si>
  <si>
    <t>Responsable Cargo</t>
  </si>
  <si>
    <t>Nombres y Apellidos</t>
  </si>
  <si>
    <t>REALIZADO: DIRECCIÓN DE EPIDEMIOLOGIA Y DEMOGRAFIA - GRUPO DE PLANEACIÓN EN SALUD</t>
  </si>
  <si>
    <t>* ESTE FORMATO NO REEMPLAZA EL CARGUE DE INFORMACIÓN EN EL PORTAL WEB DE GESTIÓN PDSP, DEBE SER UTILIZADO COMO GUIA PARA EL DILIGENCIAMIENTO DEL PLAN DE ACCIÓN EN SALUD PARA EL POSTERIOR CARGUE EN LA PLATAFORMA DISPUESTA POR EL MINISTERIO DE SALUD Y PROTECCIÓN SOCIALEN EL SISPRO.</t>
  </si>
  <si>
    <t>Objetivos Sanitarios de la dimensión u objetivos de resultado</t>
  </si>
  <si>
    <t>Año 2019</t>
  </si>
  <si>
    <t xml:space="preserve">FECHA DE FORMATO: 28/11/2017 </t>
  </si>
  <si>
    <t>Sexualidad, derechos sexuales y reproductivos</t>
  </si>
  <si>
    <t>Vida saludable y enfermedades transmisibles</t>
  </si>
  <si>
    <t>Salud pública en emergencias y desastres</t>
  </si>
  <si>
    <t>Salud y ámbito laboral</t>
  </si>
  <si>
    <t>Transversal gestión diferencial de poblaciones vulnerables</t>
  </si>
  <si>
    <t>Fortalecimiento de la autoridad sanitaria para la gestión en salud</t>
  </si>
  <si>
    <t>Promoción de la salud mental y la convivencia</t>
  </si>
  <si>
    <t>Prevención y atención integral a problemas y trastornos mentales y a diferentes formas de violencia</t>
  </si>
  <si>
    <t>Disponibilidad y acceso a los alimentos</t>
  </si>
  <si>
    <t>Consumo y aprovechamiento biológico de alimentos</t>
  </si>
  <si>
    <t>Promoción de los derechos sexuales y reproductivos y equidad de género</t>
  </si>
  <si>
    <t>Prevención y atención integral en salud sexual y reproductiva desde un enfoque de derechos</t>
  </si>
  <si>
    <t>Enfermedades emergentes, re-emergentes y desatendidas</t>
  </si>
  <si>
    <t>Enfermedades inmunoprevenibles</t>
  </si>
  <si>
    <t>Gestión integral de riesgos en emergencias y desastres</t>
  </si>
  <si>
    <t>Respuesta en salud ante situaciones de emergencias y desastres</t>
  </si>
  <si>
    <t>Seguridad y salud en el trabajo</t>
  </si>
  <si>
    <t>Desarrollo integral de las niñas, niños y adolescentes</t>
  </si>
  <si>
    <t>Discapacidad</t>
  </si>
  <si>
    <t>Fortalecimiento de la autoridad sanitaria</t>
  </si>
  <si>
    <t>PIC - Prevención y control de vectores</t>
  </si>
  <si>
    <t>PIC - Conformación y fortalecimiento de redes sociales, comunitarias, sectoriales e intersectoriales</t>
  </si>
  <si>
    <t>PIC - Educación y comunicación en salud</t>
  </si>
  <si>
    <t>PIC - Canalización</t>
  </si>
  <si>
    <t>PIC - Medicamentos</t>
  </si>
  <si>
    <t>GSP - Coordinación Intersectorial</t>
  </si>
  <si>
    <t>GSP - Desarrollo de capacidades</t>
  </si>
  <si>
    <t>GSP - Participación Social</t>
  </si>
  <si>
    <t>GSP - Planeación Integral en Salud</t>
  </si>
  <si>
    <t>GSP - Vigilancia en Salud Pública</t>
  </si>
  <si>
    <t>SGP - Salud Pública Vigencia Actual</t>
  </si>
  <si>
    <t>Promoción de la salud</t>
  </si>
  <si>
    <t>Gestión de riesgo en salud</t>
  </si>
  <si>
    <t>Gestión de la salud pública</t>
  </si>
  <si>
    <t>Salud Ambiental</t>
  </si>
  <si>
    <t>SECRETARIA DE SALUD Y DESARROLLO  SOCIAL</t>
  </si>
  <si>
    <t>SECRETARIO DE SALUD Y DESARROLLO SOCIAL</t>
  </si>
  <si>
    <t>SANTIAGO VARELA MACIAS</t>
  </si>
  <si>
    <t>Número</t>
  </si>
  <si>
    <t>I.5.A.2.2.15.1</t>
  </si>
  <si>
    <t>I.5.A.2.2.15.2</t>
  </si>
  <si>
    <t>Habitat Saludable</t>
  </si>
  <si>
    <t>Situaciones de Salud Relacionadas Con Condiciones Ambientales</t>
  </si>
  <si>
    <t>DESARROLLO Y COMPETITIVIDAD TERRITORIAL, DE INFRAESTRUCTURA Y DESARROLLO AMBIENTAL</t>
  </si>
  <si>
    <t>Taller práctico de separación de las basuras para reciclaje</t>
  </si>
  <si>
    <t>Vida saludable y Condiciones no Transmisibles</t>
  </si>
  <si>
    <t>Modos, condicionales y estilos de vida saludable</t>
  </si>
  <si>
    <t>Condicines Cronicas Prevalentes</t>
  </si>
  <si>
    <t>I.5.A.2.2.16.1</t>
  </si>
  <si>
    <t>I.5.A.2.2.16.2</t>
  </si>
  <si>
    <t>DESARROLLO SOCIAL, INTEGRAL Y HUMANO</t>
  </si>
  <si>
    <t>Convivencia Social y Salud Mental</t>
  </si>
  <si>
    <t>I.5.A.2.2.17.1</t>
  </si>
  <si>
    <t>I.5.A.2.2.17.2</t>
  </si>
  <si>
    <t>Identificar la población no vulnerable del municipio, dándole a conocer la ruta de acceso y/o atención integral en atención psicosocial que permita fortalecer la capacidad de respuesta entre los diferentes actores, mejorando la atención a prestar.</t>
  </si>
  <si>
    <t>A 2019, el 60% de la población de nivel 1 y 2 del SISBEN del municipio cuenta con vivienda propia gracias a las obras de interés social realizadas por la administración municipal</t>
  </si>
  <si>
    <t>A 2019, la Población del Municipio de Santa Fe de Antioquia cuenta con hábitos de vida saludable y suficientes lugares de esparcimiento adecuados</t>
  </si>
  <si>
    <t xml:space="preserve">A 2019, La población santafereña con bajos índices de violencia intrafamiliar y muy buena convivencia </t>
  </si>
  <si>
    <t>Taller psicoeducativo sobre equidad de Género, nuevas masculinidades y socialización de rutas de atención.</t>
  </si>
  <si>
    <t>Taller Psicoeducativo sobre buen trato y  Diversidad sexual</t>
  </si>
  <si>
    <t>Taller Psicoeducativo sobre depresión, intento de suicidio, primeros auxilios psicológicos y ruta de atención.</t>
  </si>
  <si>
    <t>Seguridad Alimentaria y Nutricional</t>
  </si>
  <si>
    <t>I.5.A.2.2.18.1</t>
  </si>
  <si>
    <t>I.5.A.2.2.18.2</t>
  </si>
  <si>
    <t>A 2019, El 100% de los niños y niñas del municipio cuentan con una alimentación balanceada, complementación nutricional y restaurantes escolares.</t>
  </si>
  <si>
    <t>Conformar y/o fortalecer la  red de apoyo institucional, para el proceso de acompañamiento extramural, educación en temas materno – infantil, a las mujeres gestantes, lactantes y cuidadores que pueden ser educadas en el hogar.</t>
  </si>
  <si>
    <t>Taller práctico de Cocina saludable, según el acceso a los alimentos de la población participantes.</t>
  </si>
  <si>
    <t xml:space="preserve">Movilización para la promoción de la Semana Mundial de la Lactancia Materna en agosto de 2019, adoptando el lema internacional, con Personal que trabaja con gestantes, lactantes y primera infancia. </t>
  </si>
  <si>
    <t>A 2019, El Municipio de Santa Fe de Antioquia cuanta con una reducción de embarazos en adolescentes en un 10%, los embarazos en adolescentes cuentan con 7 o más controles prenatales.</t>
  </si>
  <si>
    <t>I.5.A.2.2.19.1</t>
  </si>
  <si>
    <t>I.5.A.2.2.19.2</t>
  </si>
  <si>
    <t>Promoción de los derechos sexuales y reproductivos, desde el enfoque de equidad de género.</t>
  </si>
  <si>
    <t xml:space="preserve">Jornada Pedagógica del Día Mundial de la prevención del VIH SIDA, promoción de la realización de la prueba rápida de VIH y promoción del condón con doble propósito. Día mundial del cáncer de Seno y Cuello Uterino </t>
  </si>
  <si>
    <t xml:space="preserve">A 2019, La comunidad Santafereña sabe el manejo adecuado de fuentes de agua y evita la propagación de zancudos  </t>
  </si>
  <si>
    <t>Socialización programa de atención de tuberculosis pulmonar en el día mundial de la tuberculosis, mediante medios de comunicación masiva (radio, televisión, periódicos, pagina Web)</t>
  </si>
  <si>
    <t>I.5.A.2.2.20.1</t>
  </si>
  <si>
    <t>I.5.A.2.2.20.2</t>
  </si>
  <si>
    <t>Talleres didácticos de enfermedades prevalentes en el adulto mayor, con grupos conformados de adultos mayores de la zona rural del municipio</t>
  </si>
  <si>
    <t>A 2019, El municipio de Santa Fe de Antioquia cuenta con un porcentaje de cobertura de afiliación al Sistema General de Seguridad Social del 97%, el 40% de los empleados al sector informal cuentan con riesgos laborales.</t>
  </si>
  <si>
    <t>Talleres de sensibilización y asesoría sobre el uso de EPP (elementos de protección personal), con trabajadores informales tanto de la zona urbana como rural.</t>
  </si>
  <si>
    <t>I.5.A.2.2.21.1</t>
  </si>
  <si>
    <t>A 2019, La población discapacitada en el Municipio recibe atención integral necesaria para su rehabilitación y proceso de reinserción social</t>
  </si>
  <si>
    <t>Jornadas de Desparasitación antihelmíntica para niños  en edad escolar (5 a 14 años). 1 jornada con instituciones educativas de la zona urbana y 2 jornadas en instituciones educativas rurales. Se inicia con una jornada de desparasitación en la zona rural en el primer trimestre.</t>
  </si>
  <si>
    <t>Formación de padres de familia como agentes líderes en AIEPI comunitario (atención integral de enfermedades prevalentes en la primera infancia) para identificación de signos y señales de alarma en temas de salud de los niños, niñas y adolescentes, en la zona urbana y rural del municipio.</t>
  </si>
  <si>
    <t>I.5.A.2.2.22.1</t>
  </si>
  <si>
    <t>I.5.A.2.2.22.2</t>
  </si>
  <si>
    <t>Taller psicoeducativo sobre prevención de violencia sexual a NNA y rutas de atención, con padres de familia y población escolarizada.</t>
  </si>
  <si>
    <t xml:space="preserve">A 2019, El Municipio de Santa Fe de Antioquia está preparado técnicamente, económicamente y locativamente para la atención de las emergencias naturales </t>
  </si>
  <si>
    <t>Un taller sobre socialización de planes de riesgos de gestión integral del riesgo de desastres, con población en general.</t>
  </si>
  <si>
    <t xml:space="preserve">Capacitaciones en primeros auxilios a grupos organizados o comunidad en general para la toma de acciones frente alguna emergencia o desastre en el municipio. </t>
  </si>
  <si>
    <t>I.5.A.2.2.24.1</t>
  </si>
  <si>
    <t>I.5.A.2.2.24.2</t>
  </si>
  <si>
    <t>TOTALES</t>
  </si>
  <si>
    <t>SANTA FE DE ANTIOQUIA</t>
  </si>
  <si>
    <t>Prevencion y atencion integral en SSR desde un enfoque de derechos</t>
  </si>
  <si>
    <t>I.5.A.2.2.23</t>
  </si>
  <si>
    <t>I.5.A.2.2.23.1</t>
  </si>
  <si>
    <t>I.5.A.2.2.23.2.3</t>
  </si>
  <si>
    <t>I.5.A.2.2.23.2.4</t>
  </si>
  <si>
    <t>I.5.A.2.2.24</t>
  </si>
  <si>
    <t>I.5.A.2.2.25</t>
  </si>
  <si>
    <t>I.5.A.2.2.26</t>
  </si>
  <si>
    <t>I.5.A.2.2.27</t>
  </si>
  <si>
    <t>Valor apropiación año 2019 (en pesos)</t>
  </si>
  <si>
    <t>Cantidad Programada año 2019</t>
  </si>
  <si>
    <t>Valor apropiación fuente año 2019 (en pesos)</t>
  </si>
  <si>
    <t>Recursos Provenientes del Sistema General de Participaciones (SGP), los estimará el MSPS a cada Entidad Territorial conforme  a la Ley 715 de 2001</t>
  </si>
  <si>
    <t>Recursos Provenientes del Sistema General de Participaciones (SGP), los estimará el MSPS a cada Entidad Territorial conforme  a la Ley 715 de 2002</t>
  </si>
  <si>
    <t>Recursos Provenientes del Sistema General de Participaciones (SGP), los estimará el MSPS a cada Entidad Territorial conforme  a la Ley 715 de 2003</t>
  </si>
  <si>
    <t>Recursos Provenientes del Sistema General de Participaciones (SGP), los estimará el MSPS a cada Entidad Territorial conforme  a la Ley 715 de 2004</t>
  </si>
  <si>
    <t>Recursos Provenientes del Sistema General de Participaciones (SGP), los estimará el MSPS a cada Entidad Territorial conforme  a la Ley 715 de 2005</t>
  </si>
  <si>
    <t>Recursos Provenientes del Sistema General de Participaciones (SGP), los estimará el MSPS a cada Entidad Territorial conforme  a la Ley 715 de 2006</t>
  </si>
  <si>
    <t>Recursos Provenientes del Sistema General de Participaciones (SGP), los estimará el MSPS a cada Entidad Territorial conforme  a la Ley 715 de 2007</t>
  </si>
  <si>
    <t>Recursos Provenientes del Sistema General de Participaciones (SGP), los estimará el MSPS a cada Entidad Territorial conforme  a la Ley 715 de 2008</t>
  </si>
  <si>
    <t>Recursos Provenientes del Sistema General de Participaciones (SGP), los estimará el MSPS a cada Entidad Territorial conforme  a la Ley 715 de 2009</t>
  </si>
  <si>
    <t>Recursos Provenientes del Sistema General de Participaciones (SGP), los estimará el MSPS a cada Entidad Territorial conforme  a la Ley 715 de 2010</t>
  </si>
  <si>
    <t>Recursos Provenientes del Sistema General de Participaciones (SGP), los estimará el MSPS a cada Entidad Territorial conforme  a la Ley 715 de 2011</t>
  </si>
  <si>
    <t>Recursos Provenientes del Sistema General de Participaciones (SGP), los estimará el MSPS a cada Entidad Territorial conforme  a la Ley 715 de 2012</t>
  </si>
  <si>
    <t>Recursos Provenientes del Sistema General de Participaciones (SGP), los estimará el MSPS a cada Entidad Territorial conforme  a la Ley 715 de 2013</t>
  </si>
  <si>
    <t>Recursos Provenientes del Sistema General de Participaciones (SGP), los estimará el MSPS a cada Entidad Territorial conforme  a la Ley 715 de 2014</t>
  </si>
  <si>
    <t>Recursos Provenientes del Sistema General de Participaciones (SGP), los estimará el MSPS a cada Entidad Territorial conforme  a la Ley 715 de 2015</t>
  </si>
  <si>
    <t>Recursos Provenientes del Sistema General de Participaciones (SGP), los estimará el MSPS a cada Entidad Territorial conforme  a la Ley 715 de 2016</t>
  </si>
  <si>
    <t>Recursos Provenientes del Sistema General de Participaciones (SGP), los estimará el MSPS a cada Entidad Territorial conforme  a la Ley 715 de 2017</t>
  </si>
  <si>
    <t>Recursos Provenientes del Sistema General de Participaciones (SGP), los estimará el MSPS a cada Entidad Territorial conforme  a la Ley 715 de 2018</t>
  </si>
  <si>
    <t>Recursos Provenientes del Sistema General de Participaciones (SGP), los estimará el MSPS a cada Entidad Territorial conforme  a la Ley 715 de 2019</t>
  </si>
  <si>
    <t>Recursos Provenientes del Sistema General de Participaciones (SGP), los estimará el MSPS a cada Entidad Territorial conforme  a la Ley 715 de 2020</t>
  </si>
  <si>
    <t>Recursos Provenientes del Sistema General de Participaciones (SGP), los estimará el MSPS a cada Entidad Territorial conforme  a la Ley 715 de 2021</t>
  </si>
  <si>
    <t>Recursos Provenientes del Sistema General de Participaciones (SGP), los estimará el MSPS a cada Entidad Territorial conforme  a la Ley 715 de 2022</t>
  </si>
  <si>
    <t>Recursos Provenientes del Sistema General de Participaciones (SGP), los estimará el MSPS a cada Entidad Territorial conforme  a la Ley 715 de 2023</t>
  </si>
  <si>
    <t>Recursos Provenientes del Sistema General de Participaciones (SGP), los estimará el MSPS a cada Entidad Territorial conforme  a la Ley 715 de 2024</t>
  </si>
  <si>
    <t>Recursos Provenientes del Sistema General de Participaciones (SGP), los estimará el MSPS a cada Entidad Territorial conforme  a la Ley 715 de 2025</t>
  </si>
  <si>
    <t>Recursos Provenientes del Sistema General de Participaciones (SGP), los estimará el MSPS a cada Entidad Territorial conforme  a la Ley 715 de 2026</t>
  </si>
  <si>
    <t>Recursos Provenientes del Sistema General de Participaciones (SGP), los estimará el MSPS a cada Entidad Territorial conforme  a la Ley 715 de 2027</t>
  </si>
  <si>
    <t>Recursos Provenientes del Sistema General de Participaciones (SGP), los estimará el MSPS a cada Entidad Territorial conforme  a la Ley 715 de 2028</t>
  </si>
  <si>
    <t>Recursos Provenientes del Sistema General de Participaciones (SGP), los estimará el MSPS a cada Entidad Territorial conforme  a la Ley 715 de 2029</t>
  </si>
  <si>
    <t>Recursos Provenientes del Sistema General de Participaciones (SGP), los estimará el MSPS a cada Entidad Territorial conforme  a la Ley 715 de 2030</t>
  </si>
  <si>
    <t>N/A</t>
  </si>
  <si>
    <t>Disminuir el riesgo primario en la población, es decir, la aparición de nueva morbilidad, evidenciada por la disminución de la incidencia de los eventos.</t>
  </si>
  <si>
    <t>Recursos del Esfuerzo Propio Territorial Recursos propios</t>
  </si>
  <si>
    <t>Gestión del aseguramiento</t>
  </si>
  <si>
    <t xml:space="preserve">Secretaria de Salud y Bienestar Social </t>
  </si>
  <si>
    <t>Secretaria de Salud</t>
  </si>
  <si>
    <t>Sandra Bibiana Pérez Saldarriaga</t>
  </si>
  <si>
    <t>Depuración, actualización y reporte de la bases de datos.</t>
  </si>
  <si>
    <t>Promoción de la afiliación al sgsss a la población sin capacidad de pago para ingresar al régimen subsidiado, mediante la realización de programas radiales  informativos. Y Articulación con la ESE y EPSs con el fin de aumentar las afiliaciones en el SGSSS</t>
  </si>
  <si>
    <t>Promoción de la afiliación como cotizantes al sgsss a la población con capacidad de pago, o sin capacidad de pago para ingresar al régimen subsidiado, mediante la realización de programas radiales  informativos.</t>
  </si>
  <si>
    <t xml:space="preserve">Seguimiento a los  indicadores de cobertura de afiliación a la Seguridad Social en Salud, Elaboración , reporte de informes de Afiliaciones al  SGSSS (Ordenanza 035 de 2017). Y seguimiento al proceso de afiliaciones institucionales 
</t>
  </si>
  <si>
    <t>Elaboración y reporte de los informes de Auditoria al  Régimen Subsidiado.</t>
  </si>
  <si>
    <t>1. Recursos Provenientes del Sistema General de Participaciones (SGP), los estimará el MSPS a cada Entidad Territorial conforme a la Ley 715 de 2001</t>
  </si>
  <si>
    <t xml:space="preserve">Apoyo a la garantía de la suficiencia y disponibilidad de los insumos y biológicos </t>
  </si>
  <si>
    <t>Gestión del riesgo en salud</t>
  </si>
  <si>
    <t xml:space="preserve">SGP - Salud Pública </t>
  </si>
  <si>
    <t xml:space="preserve">Apoyo logístico para investigaciones de campo en casos susceptibles de vigilancia epidemiológica </t>
  </si>
  <si>
    <t xml:space="preserve">Promoción de la salud </t>
  </si>
  <si>
    <t xml:space="preserve">  PIC - Educación y comunicación en salud </t>
  </si>
  <si>
    <t xml:space="preserve">Garantizar el acceso a las acciones de promoción de la salud y calidad de vida, prevención, recuperación,  superación de los daños y vigilancia en salud </t>
  </si>
  <si>
    <t>número</t>
  </si>
  <si>
    <t>Gestión de la Salud Pública</t>
  </si>
  <si>
    <t>SGP - Salud Pública</t>
  </si>
  <si>
    <t>1. Recursos Provenientes del Sistema General de Participaciones (SGP), los estimará el MSPS a cada Entidad Territorial conforme a la Ley 715 de 2002</t>
  </si>
  <si>
    <t xml:space="preserve">Apoyo a jornadas de vacunación sin barreras. </t>
  </si>
  <si>
    <t>I.5.A.2.2.28</t>
  </si>
  <si>
    <t>I.5.A.2.2.29</t>
  </si>
  <si>
    <t>Manualidades de reutilización de materiales reciclados</t>
  </si>
  <si>
    <t>Actividad física (aeróbicos, danza, acondicionamiento físico) con grupos escolarizados  o comunidad en general de la zona rural del municipio.</t>
  </si>
  <si>
    <t>Subcategoría Fuente de Financiación</t>
  </si>
  <si>
    <t>Promover la estrategia 4 x 4, por medio de talleres didácticos, dirigidos hacia la comunidad en general.</t>
  </si>
  <si>
    <t>Capacitación sobre  estilos de vida saludables, a través de rutinas fáciles de realizar en la cotidianidad y de acuerdo al contexto y  capacidad física de la población.</t>
  </si>
  <si>
    <t xml:space="preserve">Talleres Dinámicos sobre prevención de violencias: Intrafamiliar, de Genero, Sexual, Bullying y Ciber bullying </t>
  </si>
  <si>
    <t>Prevención del consumo de sustancias psicoactivas, atreves de la estrategia de habilidades para la vida</t>
  </si>
  <si>
    <t>Taller dinámico sobre hábitos alimenticios saludables, a través de la estrategia de plato saludable, y según el acceso a los alimentos de población participante.</t>
  </si>
  <si>
    <t>Taller didáctico sobre ITS y métodos anticonceptivos</t>
  </si>
  <si>
    <t>Capacitación sobre enfermedades transmitidas por animales (zoonosis), haciendo énfasis en la importancia de las vacunas de los animales domésticos y  del reporte posibles accidentes rábicos, para la adecuada aplicación de la vacuna Antirrábica.</t>
  </si>
  <si>
    <t>Acompañamiento psicosocial a grupos conformados de poblaciones vulnerables ( Personas con Discapacidad, víctimas del conflicto armado,  violencia sexual, de género, bullying , intento de suicidio) e individual en caso de ser solicitado y necesario por la población.</t>
  </si>
  <si>
    <t>Incentivar la práctica de una política social basada en el respecto, la tolerancia y las buenas prácticas de salud, dirigiéndolas no solo desde un perspectiva de orden público sino desde un nivel personal y familiar basado en la corresponsabilidad (forjado desde la familia, las instituciones educativas y la sociedad en general).</t>
  </si>
  <si>
    <t xml:space="preserve">A 2019 la comunidad Santafereña gozara de una atención integral en salud basada en calidad, eficiencia y efectividad Mejoramiento de la gestión presupuestal para la equitativa asignación de los recursos, generando así una correcta producción social en salud. </t>
  </si>
  <si>
    <t>Realizar los cambios presupuestales necesarios según la LMA (mensual) y Seguimiento a la ejecución de los Recursos del Régimen Subsidiado.</t>
  </si>
  <si>
    <t>1,Recursos provenientes de Sistema General de Participaciones ( SGP)</t>
  </si>
  <si>
    <t>contratar un profesional de apoyo a la gestión de la salud publica para:1. Motivar a la comunidad mediante estrategias de participación para la conformación de espacios de participación social en salud. 2, funcionamiento del sistema de atención a la comunidad (SAC) de la secretaria de salud y bienestar social (apertura de buzón, actas, gestión de pqrsf, planes de mejoramiento), 3,funcionamiento del Comité de Participación Comunitaria en Salud (COPACOS) del municipio (cronograma de reuniones, temas a tratar, planes de acción, actas, gestión de agenda de reuniones.44. Fortalecer los espacios de participación social en salud del nivel institucional como las alianzas o asociaciones de usuarios y los sistemas de información y atención al usuario (siau); mediante estrategias participativas y educativas.</t>
  </si>
  <si>
    <t xml:space="preserve">1contratar un profesional de apoyo a la gestión de la salud publica para: Recolectar la información necesaria para realizar la actualización del Asis.2, Análisis de los anexos de cada una de las dimensiones de Salud pública,3 Actualizar las tablas de morbilidad y mortalidad </t>
  </si>
  <si>
    <t>A 2019 el talento humano que desarrolla los procesos de salud ambiental, a nivel municipal, se habrá certificado en las respectivas competencias laborales.</t>
  </si>
  <si>
    <t>Fortalecimiento de la gestión intersectorial y la participación comunitaria y social en el nivel local, sobre el cuidado del medio ambiente y los determinantes sociales y sanitarios que afectan la salud.</t>
  </si>
  <si>
    <t>Contribuir a la salud mental en la población santafereña mediante la promoción y prevención de enfermedades de salud mental</t>
  </si>
  <si>
    <t>Educar mediante estrategias educativas (talleres, charlas, encuentros, movilizaciones) a la población sobre prevención de emergencias y desastres como una práctica sistemática durante el periodo de gobierno.</t>
  </si>
  <si>
    <t xml:space="preserve">Promover la gestión de riesgo de desastres como una práctica sistemática, con el fin de garantizar la protección de las personas, colectividades y el ambiente, para educar, prevenir, enfrentar y manejar situaciones de urgencia, de emergencia o de desastres. </t>
  </si>
  <si>
    <t xml:space="preserve">Contribuir al mejoramiento de las condiciones de salud y medio ambiente de trabajo de la población trabajadora santafereña, mediante la prevención de los riesgos laborales y ocupacionales, que puedan afectar negativamente el estado de bienestar y salud. </t>
  </si>
  <si>
    <t xml:space="preserve">Lograr que la población santafereña consuma una alimentación completa, equilibrada, suficiente y adecuada. </t>
  </si>
  <si>
    <t>Fortalecer, implementar y ejecutar la política de seguridad alimentaria y nutricional del municipio mediante actividades educativas.</t>
  </si>
  <si>
    <t xml:space="preserve">Promover, generar y desarrollar medios y mecanismos para garantizar condiciones sociales, económicas, políticas y culturales que incidan en el ejercicio pleno y autónomo de los derechos sexuales y reproductivos de las personas, grupos y comunidades, en el marco de los enfoques de género y diferencial, asegurando reducir las condiciones de vulnerabilidad y garantizando la atención integral de las personas. </t>
  </si>
  <si>
    <t>Atender los determinantes particulares que conllevan a inequidades sociales y sanitarias persistentes en la primera infancia, infancia y adolescencia; envejecimiento y vejez; salud y género; salud en poblaciones étnicas; discapacidad y víctima del conflicto.</t>
  </si>
  <si>
    <t xml:space="preserve">Garantizar los derechos en salud de las poblaciones especiales </t>
  </si>
  <si>
    <t xml:space="preserve">Favorecer de manera progresiva y sostenida la reducción a la exposición a los factores de riesgo modificables en todas las etapas del transcurso de vida. </t>
  </si>
  <si>
    <t>Mejorar el acceso a la salud de la población y mantener un sistema de información oportuno para hacer vigilancia epidemiológica en el municipio</t>
  </si>
  <si>
    <t>Promover la afiliación al SGSSS de toda la población santafereña priorizando los trabajadores informales y la seguridad laboral, mediante actividades educativas.</t>
  </si>
  <si>
    <t>contratar dos profesionales de apoyo a la gestión de la salud publica para:1,gestión en la vigilancia en salud publica del municipio en la prevención, control de enfermedades y factores de riesgo para la salud pública de los habitantes. 2,5. Seguimiento a los casos reportados en el sistema de vigilancia epidemiológica (SIVIGILA) de acuerdo a los protocolos del instituto nacional de salud (INS).3,seguimiento al cumplimiento de metas de PYP por parte de las EPS presentes en el municipio y a las actividades registradas por la ESE Hospital en la resolución 4505 de 2012.4,seguimiento y control de ejecución de actividades del PIC  y la estrategia atención primaria en salud.</t>
  </si>
  <si>
    <t>Fomentar estilos de vida saludable en la población santafereña mediante actividades físicas y educativas</t>
  </si>
  <si>
    <t xml:space="preserve"> Garantizar y materializar el derecho de la población santafereña a vivir libre de enfermedades transmisibles en todas las etapas del ciclo de vida y en los territorios cotidianos, con enfoque diferencial y de equidad, mediante la transformación positiva de situaciones y condiciones endémicas, epidémicas, emergentes, reemergentes y desatendidas, para favorecer el desarrollo humano, social y sostenible. </t>
  </si>
  <si>
    <r>
      <t xml:space="preserve">TABLA 13: CONSOLIDACIÓN DEL COMPONENTE OPERATIVO ANUAL DE INVERSIONES EN SALUD - COAI 
</t>
    </r>
    <r>
      <rPr>
        <b/>
        <sz val="14"/>
        <color indexed="9"/>
        <rFont val="Verdana"/>
        <family val="2"/>
      </rPr>
      <t>Ver documento de Lineamientos Metodologicos, Tecnicos y Operativos - Pag. 235</t>
    </r>
  </si>
  <si>
    <t>Dimensión</t>
  </si>
  <si>
    <t xml:space="preserve">Programa </t>
  </si>
  <si>
    <t>Componente</t>
  </si>
  <si>
    <t>Proyecto</t>
  </si>
  <si>
    <t>Apropiación Anual 
(Miles de Pesos)</t>
  </si>
  <si>
    <t>Fuente de Recursos</t>
  </si>
  <si>
    <t>Fomento del autocuidado y prevención de accidentes y enfermedades laborales, con trabajadores informales de la zona urbana y rural del municipio</t>
  </si>
  <si>
    <t>Código Programa</t>
  </si>
  <si>
    <t>Código subprograma</t>
  </si>
  <si>
    <t>Subprograma</t>
  </si>
  <si>
    <t>Código proyecto (BPI)</t>
  </si>
  <si>
    <t>3.5.1</t>
  </si>
  <si>
    <t>Medio Ambiente</t>
  </si>
  <si>
    <t>Apoyo en implementación de Proyectos Ciudadanos de Educación Ambiental (PROCEDAS) y Proyectos Ambientales Escolares (PRAES)</t>
  </si>
  <si>
    <t>2.3.1</t>
  </si>
  <si>
    <t>Salud Pública</t>
  </si>
  <si>
    <t>Promoción de la vida saludable con condiciones no transmisibles (salud pública)</t>
  </si>
  <si>
    <t>Prevención de problemáticas de salud mental (Salud pública)</t>
  </si>
  <si>
    <t>2.3.2</t>
  </si>
  <si>
    <t>Seguridad alimentaria y nutricional con calidad</t>
  </si>
  <si>
    <t>Promoción de los derechos y deberes sexuales, reproductivos y de equidad de género</t>
  </si>
  <si>
    <t>Campañas de vacunación para la primera infancia, infancia, adolescencia, juventud y adultos (Salud pública)</t>
  </si>
  <si>
    <t>3.1.1</t>
  </si>
  <si>
    <t>Ordenamiento territorial y planeación</t>
  </si>
  <si>
    <t>Estudio para la definición de zonas de amenaza y riesgo</t>
  </si>
  <si>
    <t>Goce efectivo de derechos en salud</t>
  </si>
  <si>
    <t>Promoción de la seguridad y salud en el trabajo</t>
  </si>
  <si>
    <t>2.4.3</t>
  </si>
  <si>
    <t>Atención a las personas en situación de discapacidad</t>
  </si>
  <si>
    <t>Realización de campañas para la promoción de valores al interior de la familia, posicionándola como núcleo fundamental de la sociedad, que promueva espacios de reflexión y comunicación a su interior, apoye la transición a la paternidad y la maternidad, y fortalezca las relaciones de pareja, incluyendo estas campañas de la celebración del día Mundial de la Familia.</t>
  </si>
  <si>
    <t xml:space="preserve">Promoción de Estilos de Vida Saludables, mediante actividades físicas y lúdicas (3 urbana y 3 rurales) en la semana nacional de los estilos de vida saludable del Mes de Septiembre con población en general. </t>
  </si>
  <si>
    <t>Actualización permanente de bases de datos del Régimen Subsidiado (derechos de salud)</t>
  </si>
  <si>
    <t>Disminución del número de personas afiliadas al régimen subsidiado garantizando su movilidad al régimen contributivo (derechos de salud)</t>
  </si>
  <si>
    <t>Fortalecimiento del consejo municipal de Política Social (COMPOS), como una instancia articuladora de las políticas, planes e instancias sectoriales que orientan el gasto público social.</t>
  </si>
  <si>
    <t>Fortalecimiento del sistema de vigilancia en salud pública a través del comité de Vigilancia Epidemiológica Municipal y la estrategia de Búsqueda Activa Institucional.</t>
  </si>
  <si>
    <t>TOTAL</t>
  </si>
  <si>
    <t>Capacitar a las familias y/o comunidades con personas en situación de discapacidad en inteligencia emocional, para fomentar el trato digno, por medio de visitas domiciliarias o talleres grupales.</t>
  </si>
  <si>
    <t>Capacitación a las familias con personas en situación de discapacidad mental o en situación de vulnerabilidad, sobre el manejo de su situación en salud. ( 1 o 2 día por mes)</t>
  </si>
  <si>
    <t>Enseñar a las familias con personas en situación de discapacidad de movilidad reducida, sobre estrategías de fisioterapia.</t>
  </si>
  <si>
    <t>Elaboración del acto administrativo por medio del cual se incorporan los recursos para la cofinanciación del régimen subsidiado.</t>
  </si>
  <si>
    <t>Sencibilizar a la población santafereña, el respeto hacia las personad en situación de discapacidad, por medio del apoyo de la semana de la discapacidad, celebrada en el municipio en el mes de mayo.</t>
  </si>
  <si>
    <t>Realizar busquedas actividas, en isntituciones educativas, de estudiantes con posible situación de discapacidad cognitiva, para su adecuada canalización y diagnóstico.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</si>
</sst>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2" formatCode="_-&quot;$&quot;\ * #,##0_-;\-&quot;$&quot;\ * #,##0_-;_-&quot;$&quot;\ * &quot;-&quot;_-;_-@_-"/>
    <numFmt numFmtId="165" formatCode="[$-10C0A]#,##0.00;\-#,##0.00"/>
    <numFmt numFmtId="169" formatCode="&quot;$&quot;#,##0;[Red]\-&quot;$&quot;#,##0"/>
  </numFmts>
  <fonts count="24">
    <font>
      <sz val="11"/>
      <name val="Calibri"/>
    </font>
    <font>
      <sz val="11"/>
      <color theme="1"/>
      <name val="Calibri"/>
      <family val="2"/>
      <scheme val="minor"/>
    </font>
    <font>
      <sz val="11"/>
      <color theme="1"/>
      <name val="Calibri"/>
      <family val="2"/>
      <scheme val="minor"/>
    </font>
    <font>
      <b/>
      <sz val="11"/>
      <name val="Calibri"/>
      <family val="2"/>
    </font>
    <font>
      <b/>
      <sz val="11"/>
      <name val="Calibri"/>
      <family val="2"/>
    </font>
    <font>
      <sz val="11"/>
      <color rgb="FF000000"/>
      <name val="Calibri"/>
      <family val="2"/>
      <scheme val="minor"/>
    </font>
    <font>
      <sz val="11"/>
      <name val="Calibri"/>
      <family val="2"/>
      <scheme val="minor"/>
    </font>
    <font>
      <sz val="11"/>
      <name val="Calibri"/>
      <family val="2"/>
    </font>
    <font>
      <sz val="11"/>
      <name val="Calibri"/>
      <family val="2"/>
    </font>
    <font>
      <sz val="9"/>
      <color indexed="8"/>
      <name val="Arial"/>
      <family val="2"/>
    </font>
    <font>
      <b/>
      <sz val="16"/>
      <name val="Calibri"/>
      <family val="2"/>
      <scheme val="minor"/>
    </font>
    <font>
      <sz val="10"/>
      <color theme="1"/>
      <name val="Calibri"/>
      <family val="2"/>
      <scheme val="minor"/>
    </font>
    <font>
      <b/>
      <sz val="10"/>
      <name val="Calibri"/>
      <family val="2"/>
    </font>
    <font>
      <sz val="10"/>
      <color theme="1"/>
      <name val="Calibri"/>
      <family val="2"/>
    </font>
    <font>
      <sz val="11"/>
      <color theme="8" tint="-0.499984740745262"/>
      <name val="Calibri"/>
      <family val="2"/>
      <scheme val="minor"/>
    </font>
    <font>
      <b/>
      <sz val="16"/>
      <color theme="0"/>
      <name val="Verdana"/>
      <family val="2"/>
    </font>
    <font>
      <b/>
      <sz val="14"/>
      <color indexed="9"/>
      <name val="Verdana"/>
      <family val="2"/>
    </font>
    <font>
      <b/>
      <sz val="11"/>
      <color theme="4" tint="-0.499984740745262"/>
      <name val="Verdana"/>
      <family val="2"/>
    </font>
    <font>
      <b/>
      <sz val="11"/>
      <color theme="0"/>
      <name val="Times"/>
    </font>
    <font>
      <sz val="11"/>
      <color theme="1"/>
      <name val="Calibri"/>
      <family val="2"/>
    </font>
    <font>
      <sz val="10"/>
      <name val="Calibri"/>
      <family val="2"/>
      <scheme val="minor"/>
    </font>
    <font>
      <sz val="11"/>
      <name val="Arial"/>
      <family val="2"/>
    </font>
    <font>
      <b/>
      <sz val="11"/>
      <name val="Calibri"/>
      <family val="2"/>
      <scheme val="minor"/>
    </font>
    <font>
      <sz val="11"/>
      <color indexed="8"/>
      <name val="Calibri"/>
      <family val="2"/>
      <scheme val="minor"/>
    </font>
  </fonts>
  <fills count="10">
    <fill>
      <patternFill patternType="none"/>
    </fill>
    <fill>
      <patternFill patternType="gray125"/>
    </fill>
    <fill>
      <patternFill patternType="solid">
        <fgColor rgb="FFECEEEF"/>
      </patternFill>
    </fill>
    <fill>
      <patternFill patternType="solid">
        <fgColor theme="0"/>
        <bgColor indexed="64"/>
      </patternFill>
    </fill>
    <fill>
      <patternFill patternType="solid">
        <fgColor theme="0" tint="-0.14999847407452621"/>
        <bgColor indexed="64"/>
      </patternFill>
    </fill>
    <fill>
      <patternFill patternType="solid">
        <fgColor rgb="FF00AAC9"/>
        <bgColor indexed="64"/>
      </patternFill>
    </fill>
    <fill>
      <patternFill patternType="solid">
        <fgColor theme="8" tint="-0.249977111117893"/>
        <bgColor indexed="64"/>
      </patternFill>
    </fill>
    <fill>
      <patternFill patternType="solid">
        <fgColor theme="0" tint="-0.249977111117893"/>
        <bgColor indexed="64"/>
      </patternFill>
    </fill>
    <fill>
      <patternFill patternType="solid">
        <fgColor rgb="FFFF0000"/>
        <bgColor indexed="64"/>
      </patternFill>
    </fill>
    <fill>
      <patternFill patternType="solid">
        <fgColor rgb="FFCCFF33"/>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42" fontId="8" fillId="0" borderId="0" applyFont="0" applyFill="0" applyBorder="0" applyAlignment="0" applyProtection="0"/>
  </cellStyleXfs>
  <cellXfs count="158">
    <xf numFmtId="0" fontId="0" fillId="0" borderId="0" xfId="0" applyNumberFormat="1" applyFont="1"/>
    <xf numFmtId="0" fontId="0" fillId="0" borderId="1" xfId="0" applyNumberFormat="1" applyFont="1" applyBorder="1"/>
    <xf numFmtId="0" fontId="0" fillId="0" borderId="0" xfId="0" applyNumberFormat="1" applyFont="1" applyAlignment="1"/>
    <xf numFmtId="0" fontId="3" fillId="0" borderId="0" xfId="0" applyNumberFormat="1" applyFont="1" applyAlignment="1">
      <alignment horizontal="left" indent="50"/>
    </xf>
    <xf numFmtId="0" fontId="4" fillId="0" borderId="0" xfId="0" applyNumberFormat="1" applyFont="1" applyAlignment="1"/>
    <xf numFmtId="0" fontId="4"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5" fillId="0" borderId="1" xfId="0" applyFont="1" applyBorder="1" applyAlignment="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6" fillId="0" borderId="1" xfId="0" applyNumberFormat="1" applyFont="1" applyBorder="1" applyAlignment="1">
      <alignment horizontal="center" vertical="center" wrapText="1"/>
    </xf>
    <xf numFmtId="0" fontId="6" fillId="0" borderId="0" xfId="0" applyNumberFormat="1" applyFont="1" applyAlignment="1">
      <alignment horizontal="center" vertical="center" wrapText="1"/>
    </xf>
    <xf numFmtId="0" fontId="6" fillId="0" borderId="1" xfId="0" applyNumberFormat="1" applyFont="1" applyBorder="1" applyAlignment="1">
      <alignment horizontal="left" vertical="center" wrapText="1"/>
    </xf>
    <xf numFmtId="0" fontId="6" fillId="3" borderId="2" xfId="0" applyFont="1" applyFill="1" applyBorder="1" applyAlignment="1" applyProtection="1">
      <alignment horizontal="left" vertical="center" wrapText="1"/>
    </xf>
    <xf numFmtId="0" fontId="6" fillId="3" borderId="3" xfId="0" applyFont="1" applyFill="1" applyBorder="1" applyAlignment="1" applyProtection="1">
      <alignment horizontal="left" vertical="center" wrapText="1"/>
    </xf>
    <xf numFmtId="0" fontId="6" fillId="0" borderId="1" xfId="0" applyNumberFormat="1" applyFont="1" applyBorder="1" applyAlignment="1" applyProtection="1">
      <alignment horizontal="left" vertical="center" wrapText="1"/>
    </xf>
    <xf numFmtId="0" fontId="3" fillId="0" borderId="0" xfId="0" applyNumberFormat="1" applyFont="1" applyAlignment="1">
      <alignment indent="50"/>
    </xf>
    <xf numFmtId="0" fontId="0" fillId="0" borderId="0" xfId="0" applyNumberFormat="1" applyFont="1" applyAlignment="1">
      <alignment horizontal="left" vertical="center" wrapText="1"/>
    </xf>
    <xf numFmtId="0" fontId="0" fillId="0" borderId="0" xfId="0" applyNumberFormat="1" applyFont="1"/>
    <xf numFmtId="0" fontId="0" fillId="0" borderId="0" xfId="0" applyNumberFormat="1" applyFont="1" applyAlignment="1">
      <alignment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7" fillId="0" borderId="1" xfId="0" applyFont="1" applyFill="1" applyBorder="1" applyAlignment="1">
      <alignment horizontal="left" vertical="center" wrapText="1"/>
    </xf>
    <xf numFmtId="42" fontId="6" fillId="0" borderId="1" xfId="1" applyFont="1" applyBorder="1" applyAlignment="1">
      <alignment horizontal="left" vertical="center" wrapText="1"/>
    </xf>
    <xf numFmtId="42" fontId="6" fillId="0" borderId="1" xfId="1" applyFont="1" applyBorder="1" applyAlignment="1" applyProtection="1">
      <alignment horizontal="left" vertical="center" wrapText="1"/>
    </xf>
    <xf numFmtId="0" fontId="7" fillId="0" borderId="0" xfId="0" applyNumberFormat="1" applyFont="1" applyAlignment="1">
      <alignment vertical="center" wrapText="1"/>
    </xf>
    <xf numFmtId="0" fontId="7" fillId="0" borderId="1" xfId="0" applyNumberFormat="1" applyFont="1" applyBorder="1" applyAlignment="1">
      <alignment vertical="center" wrapText="1"/>
    </xf>
    <xf numFmtId="42" fontId="6" fillId="0" borderId="1" xfId="1" applyFont="1" applyBorder="1" applyAlignment="1">
      <alignment horizontal="center" vertical="center" wrapText="1"/>
    </xf>
    <xf numFmtId="0" fontId="7" fillId="0" borderId="1" xfId="0" applyNumberFormat="1" applyFont="1" applyBorder="1" applyAlignment="1">
      <alignment horizontal="left" vertical="center" wrapText="1"/>
    </xf>
    <xf numFmtId="0" fontId="0" fillId="0" borderId="1" xfId="0" applyNumberFormat="1" applyBorder="1" applyAlignment="1">
      <alignment horizontal="left" vertical="center" wrapText="1"/>
    </xf>
    <xf numFmtId="0" fontId="5" fillId="0" borderId="1" xfId="0" applyFont="1" applyBorder="1" applyAlignment="1">
      <alignment horizontal="left" vertical="center" wrapText="1"/>
    </xf>
    <xf numFmtId="0" fontId="0" fillId="0" borderId="1" xfId="0" applyNumberFormat="1" applyBorder="1" applyAlignment="1">
      <alignment horizontal="left" vertical="center"/>
    </xf>
    <xf numFmtId="0" fontId="6" fillId="0" borderId="4" xfId="0" applyNumberFormat="1" applyFont="1" applyBorder="1" applyAlignment="1">
      <alignment horizontal="left" vertical="center" wrapText="1"/>
    </xf>
    <xf numFmtId="0" fontId="0" fillId="0" borderId="4" xfId="0" applyNumberFormat="1" applyBorder="1" applyAlignment="1">
      <alignment horizontal="left" vertical="center" wrapText="1"/>
    </xf>
    <xf numFmtId="0" fontId="6" fillId="3" borderId="5" xfId="0" applyFont="1" applyFill="1" applyBorder="1" applyAlignment="1" applyProtection="1">
      <alignment horizontal="left" vertical="center" wrapText="1"/>
    </xf>
    <xf numFmtId="0" fontId="6" fillId="3" borderId="6" xfId="0" applyFont="1" applyFill="1" applyBorder="1" applyAlignment="1" applyProtection="1">
      <alignment horizontal="left" vertical="center" wrapText="1"/>
    </xf>
    <xf numFmtId="0" fontId="6" fillId="0" borderId="2" xfId="0" applyNumberFormat="1" applyFont="1" applyBorder="1" applyAlignment="1">
      <alignment horizontal="center" vertical="center" wrapText="1"/>
    </xf>
    <xf numFmtId="0" fontId="6" fillId="0" borderId="10" xfId="0" applyNumberFormat="1" applyFont="1" applyBorder="1" applyAlignment="1">
      <alignment horizontal="center" vertical="center" wrapText="1"/>
    </xf>
    <xf numFmtId="42" fontId="6" fillId="0" borderId="10" xfId="0" applyNumberFormat="1" applyFont="1" applyBorder="1" applyAlignment="1">
      <alignment horizontal="center" vertical="center" wrapText="1"/>
    </xf>
    <xf numFmtId="165" fontId="9" fillId="0" borderId="0" xfId="0" applyNumberFormat="1" applyFont="1" applyAlignment="1" applyProtection="1">
      <alignment vertical="center" wrapText="1" readingOrder="1"/>
      <protection locked="0"/>
    </xf>
    <xf numFmtId="0" fontId="7" fillId="0" borderId="1" xfId="0" applyFont="1" applyFill="1" applyBorder="1" applyAlignment="1">
      <alignment vertical="center" wrapText="1"/>
    </xf>
    <xf numFmtId="0" fontId="11" fillId="3" borderId="1" xfId="0" applyFont="1" applyFill="1" applyBorder="1" applyAlignment="1" applyProtection="1">
      <alignment horizontal="left" vertical="top" wrapText="1"/>
    </xf>
    <xf numFmtId="0" fontId="12" fillId="3" borderId="1" xfId="0" applyNumberFormat="1" applyFont="1" applyFill="1" applyBorder="1" applyAlignment="1">
      <alignment horizontal="center" vertical="center" wrapText="1"/>
    </xf>
    <xf numFmtId="0" fontId="0" fillId="3" borderId="1" xfId="0" applyFill="1" applyBorder="1" applyAlignment="1" applyProtection="1">
      <alignment horizontal="center" vertical="center" wrapText="1"/>
    </xf>
    <xf numFmtId="0" fontId="11" fillId="3" borderId="1" xfId="0" applyFont="1" applyFill="1" applyBorder="1" applyAlignment="1">
      <alignment horizontal="center" vertical="center" wrapText="1"/>
    </xf>
    <xf numFmtId="0" fontId="11" fillId="0" borderId="1" xfId="0" applyFont="1" applyBorder="1" applyAlignment="1">
      <alignment vertical="center" wrapText="1"/>
    </xf>
    <xf numFmtId="169"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11" fillId="0" borderId="1" xfId="0" applyFont="1" applyBorder="1" applyAlignment="1">
      <alignment horizontal="center" vertical="center" wrapText="1"/>
    </xf>
    <xf numFmtId="169" fontId="0" fillId="0" borderId="1" xfId="0" applyNumberFormat="1" applyBorder="1" applyAlignment="1">
      <alignment horizontal="center" vertical="center"/>
    </xf>
    <xf numFmtId="0" fontId="11" fillId="0" borderId="1" xfId="0" applyFont="1" applyFill="1" applyBorder="1" applyAlignment="1">
      <alignment horizontal="center" vertical="center" wrapText="1"/>
    </xf>
    <xf numFmtId="0" fontId="13" fillId="0" borderId="1" xfId="0" applyFont="1" applyBorder="1" applyAlignment="1">
      <alignment horizontal="justify" vertical="center"/>
    </xf>
    <xf numFmtId="6" fontId="13"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6" fontId="11" fillId="0" borderId="1" xfId="0" applyNumberFormat="1" applyFont="1" applyBorder="1" applyAlignment="1">
      <alignment horizontal="center" vertical="center" wrapText="1"/>
    </xf>
    <xf numFmtId="169" fontId="11" fillId="0" borderId="1" xfId="0" applyNumberFormat="1" applyFont="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3" borderId="1" xfId="0" applyFont="1" applyFill="1" applyBorder="1" applyAlignment="1" applyProtection="1">
      <alignment horizontal="left" vertical="center" wrapText="1"/>
    </xf>
    <xf numFmtId="42" fontId="6" fillId="0" borderId="1" xfId="0" applyNumberFormat="1" applyFont="1" applyBorder="1" applyAlignment="1">
      <alignment horizontal="center" vertical="center" wrapText="1"/>
    </xf>
    <xf numFmtId="0" fontId="11" fillId="0" borderId="1" xfId="0" applyFont="1" applyBorder="1" applyAlignment="1">
      <alignment horizontal="left" vertical="top" wrapText="1"/>
    </xf>
    <xf numFmtId="0" fontId="11" fillId="3" borderId="1" xfId="0" applyFont="1" applyFill="1" applyBorder="1" applyAlignment="1">
      <alignment vertical="center" wrapText="1"/>
    </xf>
    <xf numFmtId="0" fontId="0" fillId="0" borderId="0" xfId="0" applyNumberFormat="1" applyFont="1"/>
    <xf numFmtId="0" fontId="17" fillId="0" borderId="16" xfId="0" applyFont="1" applyFill="1" applyBorder="1" applyAlignment="1">
      <alignment horizontal="center" vertical="center" wrapText="1"/>
    </xf>
    <xf numFmtId="0" fontId="17" fillId="0" borderId="17"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8" fillId="6" borderId="16" xfId="0" applyFont="1" applyFill="1" applyBorder="1" applyAlignment="1">
      <alignment horizontal="center" vertical="center" wrapText="1"/>
    </xf>
    <xf numFmtId="0" fontId="18" fillId="6" borderId="17" xfId="0" applyFont="1" applyFill="1" applyBorder="1" applyAlignment="1">
      <alignment horizontal="center" vertical="center" wrapText="1"/>
    </xf>
    <xf numFmtId="0" fontId="18" fillId="6" borderId="18" xfId="0" applyFont="1" applyFill="1" applyBorder="1" applyAlignment="1">
      <alignment horizontal="center" vertical="center" wrapText="1"/>
    </xf>
    <xf numFmtId="0" fontId="5" fillId="0" borderId="1" xfId="0" applyFont="1" applyBorder="1" applyAlignment="1">
      <alignment vertical="center" wrapText="1"/>
    </xf>
    <xf numFmtId="0" fontId="5" fillId="0" borderId="4" xfId="0" applyFont="1" applyBorder="1" applyAlignment="1">
      <alignment horizontal="left" vertical="center" wrapText="1"/>
    </xf>
    <xf numFmtId="42" fontId="12" fillId="3" borderId="1" xfId="1" applyFont="1" applyFill="1" applyBorder="1" applyAlignment="1">
      <alignment horizontal="center" vertical="center" wrapText="1"/>
    </xf>
    <xf numFmtId="0" fontId="17" fillId="0" borderId="19" xfId="0" applyFont="1" applyFill="1" applyBorder="1" applyAlignment="1">
      <alignment horizontal="center" vertical="center" wrapText="1"/>
    </xf>
    <xf numFmtId="0" fontId="14" fillId="3" borderId="1" xfId="0" applyFont="1" applyFill="1" applyBorder="1" applyAlignment="1" applyProtection="1">
      <alignment horizontal="center" vertical="center"/>
    </xf>
    <xf numFmtId="0" fontId="20" fillId="3" borderId="1" xfId="0" applyFont="1" applyFill="1" applyBorder="1" applyAlignment="1">
      <alignment vertical="center" wrapText="1"/>
    </xf>
    <xf numFmtId="0" fontId="6" fillId="3" borderId="1" xfId="0" applyFont="1" applyFill="1" applyBorder="1" applyAlignment="1">
      <alignment horizontal="left" vertical="center" wrapText="1"/>
    </xf>
    <xf numFmtId="0" fontId="6" fillId="3" borderId="1" xfId="0" applyFont="1" applyFill="1" applyBorder="1" applyAlignment="1" applyProtection="1">
      <alignment horizontal="center" vertical="center"/>
    </xf>
    <xf numFmtId="0" fontId="6" fillId="3" borderId="1" xfId="0" applyFont="1" applyFill="1" applyBorder="1" applyAlignment="1" applyProtection="1">
      <alignment horizontal="left" vertical="center" wrapText="1"/>
    </xf>
    <xf numFmtId="0" fontId="21" fillId="3" borderId="20" xfId="0" applyFont="1" applyFill="1" applyBorder="1" applyAlignment="1" applyProtection="1">
      <alignment horizontal="left" vertical="center" wrapText="1"/>
    </xf>
    <xf numFmtId="0" fontId="6" fillId="3" borderId="1" xfId="0" applyFont="1" applyFill="1" applyBorder="1" applyAlignment="1">
      <alignment horizontal="center" vertical="center"/>
    </xf>
    <xf numFmtId="0" fontId="6" fillId="3" borderId="1" xfId="0" applyFont="1" applyFill="1" applyBorder="1" applyAlignment="1" applyProtection="1">
      <alignment horizontal="center" vertical="center" wrapText="1"/>
    </xf>
    <xf numFmtId="0" fontId="21" fillId="3" borderId="1" xfId="0" applyFont="1" applyFill="1" applyBorder="1" applyAlignment="1" applyProtection="1">
      <alignment vertical="center" wrapText="1"/>
    </xf>
    <xf numFmtId="0" fontId="21" fillId="3" borderId="1" xfId="0" applyFont="1" applyFill="1" applyBorder="1" applyAlignment="1" applyProtection="1">
      <alignment horizontal="left" vertical="center" wrapText="1"/>
    </xf>
    <xf numFmtId="0" fontId="6" fillId="3" borderId="1" xfId="0" applyFont="1" applyFill="1" applyBorder="1" applyAlignment="1" applyProtection="1">
      <alignment vertical="center" wrapText="1"/>
    </xf>
    <xf numFmtId="0" fontId="6" fillId="3" borderId="20" xfId="0" applyFont="1" applyFill="1" applyBorder="1" applyAlignment="1" applyProtection="1">
      <alignment horizontal="left" vertical="center" wrapText="1"/>
    </xf>
    <xf numFmtId="0" fontId="0" fillId="0" borderId="1" xfId="0" applyNumberFormat="1" applyFont="1" applyBorder="1" applyAlignment="1">
      <alignment wrapText="1"/>
    </xf>
    <xf numFmtId="0" fontId="0" fillId="0" borderId="1" xfId="0" applyNumberFormat="1" applyFont="1" applyBorder="1" applyAlignment="1">
      <alignment vertical="center" wrapText="1"/>
    </xf>
    <xf numFmtId="0" fontId="5" fillId="0" borderId="1" xfId="0" applyFont="1" applyBorder="1" applyAlignment="1">
      <alignment horizontal="center" vertical="center" wrapText="1"/>
    </xf>
    <xf numFmtId="0" fontId="0" fillId="0" borderId="1" xfId="0" applyNumberFormat="1" applyBorder="1" applyAlignment="1">
      <alignment horizontal="center" vertical="center" wrapText="1"/>
    </xf>
    <xf numFmtId="42" fontId="0" fillId="0" borderId="1" xfId="1" applyFont="1" applyBorder="1" applyAlignment="1">
      <alignment horizontal="center" vertical="center" wrapText="1"/>
    </xf>
    <xf numFmtId="42" fontId="0" fillId="0" borderId="1" xfId="1" applyFont="1" applyBorder="1" applyAlignment="1">
      <alignment horizontal="center" vertical="center"/>
    </xf>
    <xf numFmtId="42" fontId="13" fillId="0" borderId="1" xfId="1" applyFont="1" applyBorder="1" applyAlignment="1">
      <alignment horizontal="center" vertical="center" wrapText="1"/>
    </xf>
    <xf numFmtId="42" fontId="11" fillId="0" borderId="1" xfId="1" applyFont="1" applyBorder="1" applyAlignment="1">
      <alignment horizontal="center" vertical="center" wrapText="1"/>
    </xf>
    <xf numFmtId="0" fontId="19" fillId="0" borderId="1" xfId="0" applyFont="1" applyBorder="1" applyAlignment="1">
      <alignment horizontal="left" vertical="center" wrapText="1"/>
    </xf>
    <xf numFmtId="0" fontId="7" fillId="0" borderId="1" xfId="0" applyFont="1" applyBorder="1" applyAlignment="1">
      <alignment vertical="center" wrapText="1"/>
    </xf>
    <xf numFmtId="0" fontId="2" fillId="0" borderId="1" xfId="0" applyFont="1" applyFill="1" applyBorder="1" applyAlignment="1">
      <alignment horizontal="left" vertical="center" wrapText="1"/>
    </xf>
    <xf numFmtId="0" fontId="2" fillId="0" borderId="1" xfId="0" applyFont="1" applyBorder="1" applyAlignment="1">
      <alignment horizontal="left" vertical="center" wrapText="1"/>
    </xf>
    <xf numFmtId="0" fontId="0" fillId="0" borderId="0" xfId="0" applyNumberFormat="1" applyFont="1" applyAlignment="1">
      <alignment vertical="center"/>
    </xf>
    <xf numFmtId="0" fontId="0" fillId="0" borderId="4" xfId="0" applyNumberFormat="1" applyBorder="1" applyAlignment="1">
      <alignment horizontal="center" vertical="center" wrapText="1"/>
    </xf>
    <xf numFmtId="0" fontId="5" fillId="0" borderId="4" xfId="0" applyFont="1" applyBorder="1" applyAlignment="1">
      <alignment horizontal="center" vertical="center" wrapText="1"/>
    </xf>
    <xf numFmtId="0" fontId="0" fillId="0" borderId="4" xfId="0" applyNumberFormat="1" applyFont="1" applyBorder="1" applyAlignment="1">
      <alignment wrapText="1"/>
    </xf>
    <xf numFmtId="42" fontId="11" fillId="0" borderId="4" xfId="1" applyFont="1" applyBorder="1" applyAlignment="1">
      <alignment horizontal="center" vertical="center" wrapText="1"/>
    </xf>
    <xf numFmtId="42" fontId="3" fillId="7" borderId="21" xfId="0" applyNumberFormat="1" applyFont="1" applyFill="1" applyBorder="1" applyAlignment="1">
      <alignment vertical="center"/>
    </xf>
    <xf numFmtId="0" fontId="0" fillId="7" borderId="21" xfId="0" applyNumberFormat="1" applyFont="1" applyFill="1" applyBorder="1" applyAlignment="1">
      <alignment vertical="center"/>
    </xf>
    <xf numFmtId="0" fontId="6" fillId="0" borderId="24" xfId="0" applyNumberFormat="1" applyFont="1" applyBorder="1" applyAlignment="1">
      <alignment horizontal="left" vertical="center" wrapText="1"/>
    </xf>
    <xf numFmtId="0" fontId="14" fillId="3" borderId="25" xfId="0" applyFont="1" applyFill="1" applyBorder="1" applyAlignment="1" applyProtection="1">
      <alignment horizontal="center" vertical="center"/>
    </xf>
    <xf numFmtId="0" fontId="6" fillId="0" borderId="25" xfId="0" applyNumberFormat="1" applyFont="1" applyBorder="1" applyAlignment="1">
      <alignment horizontal="left" vertical="center" wrapText="1"/>
    </xf>
    <xf numFmtId="0" fontId="6" fillId="3" borderId="25" xfId="0" applyFont="1" applyFill="1" applyBorder="1" applyAlignment="1">
      <alignment horizontal="left" vertical="center" wrapText="1"/>
    </xf>
    <xf numFmtId="0" fontId="6" fillId="3" borderId="25" xfId="0" applyFont="1" applyFill="1" applyBorder="1" applyAlignment="1">
      <alignment horizontal="center" vertical="center"/>
    </xf>
    <xf numFmtId="0" fontId="20" fillId="3" borderId="25" xfId="0" applyFont="1" applyFill="1" applyBorder="1" applyAlignment="1">
      <alignment vertical="center" wrapText="1"/>
    </xf>
    <xf numFmtId="42" fontId="6" fillId="0" borderId="25" xfId="1" applyFont="1" applyBorder="1" applyAlignment="1">
      <alignment horizontal="left" vertical="center" wrapText="1"/>
    </xf>
    <xf numFmtId="0" fontId="7" fillId="0" borderId="26" xfId="0" applyFont="1" applyFill="1" applyBorder="1" applyAlignment="1">
      <alignment horizontal="left" vertical="center" wrapText="1"/>
    </xf>
    <xf numFmtId="0" fontId="6" fillId="0" borderId="27" xfId="0" applyNumberFormat="1" applyFont="1" applyBorder="1" applyAlignment="1" applyProtection="1">
      <alignment horizontal="left" vertical="center" wrapText="1"/>
    </xf>
    <xf numFmtId="0" fontId="7" fillId="0" borderId="28" xfId="0" applyFont="1" applyFill="1" applyBorder="1" applyAlignment="1">
      <alignment horizontal="left" vertical="center" wrapText="1"/>
    </xf>
    <xf numFmtId="0" fontId="7" fillId="0" borderId="27" xfId="0" applyFont="1" applyFill="1" applyBorder="1" applyAlignment="1">
      <alignment horizontal="left" vertical="center" wrapText="1"/>
    </xf>
    <xf numFmtId="0" fontId="7" fillId="0" borderId="27" xfId="0" applyNumberFormat="1" applyFont="1" applyBorder="1" applyAlignment="1">
      <alignment horizontal="left" vertical="center" wrapText="1"/>
    </xf>
    <xf numFmtId="0" fontId="0" fillId="0" borderId="27" xfId="0" applyNumberFormat="1" applyBorder="1" applyAlignment="1">
      <alignment horizontal="left" vertical="center" wrapText="1"/>
    </xf>
    <xf numFmtId="0" fontId="0" fillId="0" borderId="29" xfId="0" applyNumberFormat="1" applyBorder="1" applyAlignment="1">
      <alignment horizontal="left" vertical="center" wrapText="1"/>
    </xf>
    <xf numFmtId="0" fontId="0" fillId="3" borderId="28" xfId="0" applyFill="1" applyBorder="1" applyAlignment="1" applyProtection="1">
      <alignment horizontal="left" vertical="center" wrapText="1"/>
    </xf>
    <xf numFmtId="0" fontId="0" fillId="0" borderId="28" xfId="0" applyBorder="1" applyAlignment="1">
      <alignment horizontal="left" vertical="center" wrapText="1"/>
    </xf>
    <xf numFmtId="0" fontId="13" fillId="0" borderId="28" xfId="0" applyFont="1" applyBorder="1" applyAlignment="1">
      <alignment horizontal="left" vertical="center" wrapText="1"/>
    </xf>
    <xf numFmtId="0" fontId="11" fillId="0" borderId="30" xfId="0" applyFont="1" applyBorder="1" applyAlignment="1">
      <alignment horizontal="left" vertical="center" wrapText="1"/>
    </xf>
    <xf numFmtId="0" fontId="0" fillId="0" borderId="0" xfId="0" applyNumberFormat="1" applyFont="1"/>
    <xf numFmtId="0" fontId="6" fillId="8" borderId="1" xfId="0" applyNumberFormat="1" applyFont="1" applyFill="1" applyBorder="1" applyAlignment="1">
      <alignment horizontal="left" vertical="center" wrapText="1"/>
    </xf>
    <xf numFmtId="0" fontId="6" fillId="0" borderId="0" xfId="0" applyNumberFormat="1" applyFont="1"/>
    <xf numFmtId="0" fontId="22" fillId="2" borderId="1" xfId="0" applyNumberFormat="1" applyFont="1" applyFill="1" applyBorder="1" applyAlignment="1">
      <alignment horizontal="center" vertical="center" wrapText="1"/>
    </xf>
    <xf numFmtId="0" fontId="6" fillId="0" borderId="1" xfId="0" applyNumberFormat="1" applyFont="1" applyBorder="1"/>
    <xf numFmtId="0" fontId="23" fillId="0" borderId="1" xfId="0" applyFont="1" applyBorder="1" applyAlignment="1" applyProtection="1">
      <alignment vertical="center" wrapText="1" readingOrder="1"/>
      <protection locked="0"/>
    </xf>
    <xf numFmtId="0" fontId="23" fillId="8" borderId="1" xfId="0" applyFont="1" applyFill="1" applyBorder="1" applyAlignment="1" applyProtection="1">
      <alignment vertical="center" wrapText="1" readingOrder="1"/>
      <protection locked="0"/>
    </xf>
    <xf numFmtId="0" fontId="6" fillId="9" borderId="1" xfId="0" applyNumberFormat="1" applyFont="1" applyFill="1" applyBorder="1" applyAlignment="1">
      <alignment horizontal="left" vertical="center" wrapText="1"/>
    </xf>
    <xf numFmtId="0" fontId="6" fillId="9" borderId="1" xfId="0" applyNumberFormat="1" applyFont="1" applyFill="1" applyBorder="1" applyAlignment="1">
      <alignment horizontal="center" vertical="center" wrapText="1"/>
    </xf>
    <xf numFmtId="0" fontId="0" fillId="0" borderId="0" xfId="0" applyNumberFormat="1" applyFont="1" applyAlignment="1">
      <alignment horizontal="center" vertical="center"/>
    </xf>
    <xf numFmtId="0" fontId="0"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6" fillId="3" borderId="1" xfId="0" applyFont="1" applyFill="1" applyBorder="1" applyAlignment="1">
      <alignment horizontal="left" vertical="top" wrapText="1"/>
    </xf>
    <xf numFmtId="0" fontId="6" fillId="3"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15" fillId="5" borderId="13" xfId="0" applyFont="1" applyFill="1" applyBorder="1" applyAlignment="1">
      <alignment horizontal="center" vertical="center" wrapText="1"/>
    </xf>
    <xf numFmtId="0" fontId="15" fillId="5" borderId="14" xfId="0" applyFont="1" applyFill="1" applyBorder="1" applyAlignment="1">
      <alignment horizontal="center" vertical="center" wrapText="1"/>
    </xf>
    <xf numFmtId="0" fontId="15" fillId="5" borderId="15" xfId="0" applyFont="1" applyFill="1" applyBorder="1" applyAlignment="1">
      <alignment horizontal="center" vertical="center" wrapText="1"/>
    </xf>
    <xf numFmtId="0" fontId="3" fillId="7" borderId="22" xfId="0" applyNumberFormat="1" applyFont="1" applyFill="1" applyBorder="1" applyAlignment="1">
      <alignment horizontal="center" vertical="center"/>
    </xf>
    <xf numFmtId="0" fontId="3" fillId="7" borderId="10" xfId="0" applyNumberFormat="1" applyFont="1" applyFill="1" applyBorder="1" applyAlignment="1">
      <alignment horizontal="center" vertical="center"/>
    </xf>
    <xf numFmtId="0" fontId="3" fillId="7" borderId="23" xfId="0" applyNumberFormat="1" applyFont="1" applyFill="1" applyBorder="1" applyAlignment="1">
      <alignment horizontal="center" vertical="center"/>
    </xf>
    <xf numFmtId="0" fontId="6" fillId="4" borderId="11" xfId="0" applyNumberFormat="1" applyFont="1" applyFill="1" applyBorder="1" applyAlignment="1">
      <alignment horizontal="center" vertical="center" wrapText="1"/>
    </xf>
    <xf numFmtId="0" fontId="6" fillId="4" borderId="8" xfId="0" applyNumberFormat="1" applyFont="1" applyFill="1" applyBorder="1" applyAlignment="1">
      <alignment horizontal="center" vertical="center" wrapText="1"/>
    </xf>
    <xf numFmtId="0" fontId="6" fillId="4" borderId="12" xfId="0" applyNumberFormat="1" applyFont="1" applyFill="1" applyBorder="1" applyAlignment="1">
      <alignment horizontal="center" vertical="center" wrapText="1"/>
    </xf>
    <xf numFmtId="0" fontId="6" fillId="4" borderId="9" xfId="0" applyNumberFormat="1" applyFont="1" applyFill="1" applyBorder="1" applyAlignment="1">
      <alignment horizontal="center" vertical="center" wrapText="1"/>
    </xf>
    <xf numFmtId="0" fontId="3" fillId="0" borderId="0" xfId="0" applyNumberFormat="1" applyFont="1" applyAlignment="1">
      <alignment indent="50"/>
    </xf>
    <xf numFmtId="0" fontId="3" fillId="0" borderId="0" xfId="0" applyNumberFormat="1" applyFont="1" applyAlignment="1">
      <alignment horizontal="left" vertical="center" wrapText="1" indent="50"/>
    </xf>
    <xf numFmtId="0" fontId="4" fillId="0" borderId="0" xfId="0" applyNumberFormat="1" applyFont="1" applyAlignment="1">
      <alignment horizontal="left" vertical="center" wrapText="1"/>
    </xf>
    <xf numFmtId="0" fontId="3" fillId="0" borderId="0" xfId="0" applyNumberFormat="1" applyFont="1" applyAlignment="1">
      <alignment horizontal="left" vertical="center" wrapText="1"/>
    </xf>
    <xf numFmtId="0" fontId="3" fillId="0" borderId="0" xfId="0" applyNumberFormat="1" applyFont="1"/>
    <xf numFmtId="0" fontId="0" fillId="0" borderId="0" xfId="0" applyNumberFormat="1" applyFont="1" applyAlignment="1">
      <alignment horizontal="left" vertical="center" wrapText="1"/>
    </xf>
    <xf numFmtId="0" fontId="0" fillId="0" borderId="0" xfId="0" applyNumberFormat="1" applyFont="1"/>
    <xf numFmtId="0" fontId="10" fillId="4" borderId="7" xfId="0" applyNumberFormat="1" applyFont="1" applyFill="1" applyBorder="1" applyAlignment="1">
      <alignment horizontal="center" vertical="center" wrapText="1"/>
    </xf>
    <xf numFmtId="0" fontId="10" fillId="4" borderId="8" xfId="0" applyNumberFormat="1" applyFont="1" applyFill="1" applyBorder="1" applyAlignment="1">
      <alignment horizontal="center" vertical="center" wrapText="1"/>
    </xf>
    <xf numFmtId="0" fontId="10" fillId="4" borderId="9" xfId="0" applyNumberFormat="1" applyFont="1" applyFill="1" applyBorder="1" applyAlignment="1">
      <alignment horizontal="center" vertical="center" wrapText="1"/>
    </xf>
  </cellXfs>
  <cellStyles count="2">
    <cellStyle name="Moneda [0]" xfId="1" builtinId="7"/>
    <cellStyle name="Normal" xfId="0" builtinId="0"/>
  </cellStyles>
  <dxfs count="0"/>
  <tableStyles count="0" defaultTableStyle="TableStyleMedium2" defaultPivotStyle="PivotStyleLight16"/>
  <colors>
    <mruColors>
      <color rgb="FFCCFF33"/>
      <color rgb="FFFF5BFF"/>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1</xdr:col>
      <xdr:colOff>126546</xdr:colOff>
      <xdr:row>2</xdr:row>
      <xdr:rowOff>114300</xdr:rowOff>
    </xdr:to>
    <xdr:pic>
      <xdr:nvPicPr>
        <xdr:cNvPr id="3" name="Main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9525" y="0"/>
          <a:ext cx="4022271" cy="495300"/>
        </a:xfrm>
        <a:prstGeom prst="rect">
          <a:avLst/>
        </a:prstGeom>
        <a:ln w="12700">
          <a:noFill/>
          <a:prstDash val="soli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1"/>
  <sheetViews>
    <sheetView topLeftCell="C30" zoomScale="70" zoomScaleNormal="70" workbookViewId="0">
      <selection activeCell="H33" sqref="H33"/>
    </sheetView>
  </sheetViews>
  <sheetFormatPr baseColWidth="10" defaultRowHeight="15"/>
  <cols>
    <col min="1" max="1" width="32.5703125" customWidth="1"/>
    <col min="2" max="2" width="14.5703125" style="61" customWidth="1"/>
    <col min="3" max="3" width="38.28515625" customWidth="1"/>
    <col min="4" max="4" width="34.85546875" customWidth="1"/>
    <col min="5" max="5" width="17.7109375" style="61" customWidth="1"/>
    <col min="6" max="6" width="22.5703125" style="61" customWidth="1"/>
    <col min="7" max="7" width="17.7109375" style="61" customWidth="1"/>
    <col min="8" max="8" width="53" customWidth="1"/>
    <col min="9" max="9" width="23.28515625" customWidth="1"/>
    <col min="10" max="10" width="50.42578125" customWidth="1"/>
  </cols>
  <sheetData>
    <row r="1" spans="1:10" ht="20.25" thickBot="1">
      <c r="A1" s="138" t="s">
        <v>230</v>
      </c>
      <c r="B1" s="139"/>
      <c r="C1" s="139"/>
      <c r="D1" s="139"/>
      <c r="E1" s="139"/>
      <c r="F1" s="139"/>
      <c r="G1" s="139"/>
      <c r="H1" s="139"/>
      <c r="I1" s="139"/>
      <c r="J1" s="140"/>
    </row>
    <row r="2" spans="1:10" ht="15.75" thickBot="1">
      <c r="A2" s="62">
        <v>1</v>
      </c>
      <c r="B2" s="71">
        <v>2</v>
      </c>
      <c r="C2" s="63">
        <v>3</v>
      </c>
      <c r="D2" s="63">
        <v>4</v>
      </c>
      <c r="E2" s="63">
        <v>5</v>
      </c>
      <c r="F2" s="63">
        <v>6</v>
      </c>
      <c r="G2" s="63">
        <v>7</v>
      </c>
      <c r="H2" s="63">
        <v>8</v>
      </c>
      <c r="I2" s="63">
        <v>9</v>
      </c>
      <c r="J2" s="64">
        <v>10</v>
      </c>
    </row>
    <row r="3" spans="1:10" ht="43.5" customHeight="1" thickBot="1">
      <c r="A3" s="65" t="s">
        <v>231</v>
      </c>
      <c r="B3" s="66" t="s">
        <v>238</v>
      </c>
      <c r="C3" s="66" t="s">
        <v>232</v>
      </c>
      <c r="D3" s="66" t="s">
        <v>233</v>
      </c>
      <c r="E3" s="66" t="s">
        <v>239</v>
      </c>
      <c r="F3" s="66" t="s">
        <v>240</v>
      </c>
      <c r="G3" s="66" t="s">
        <v>241</v>
      </c>
      <c r="H3" s="66" t="s">
        <v>234</v>
      </c>
      <c r="I3" s="66" t="s">
        <v>235</v>
      </c>
      <c r="J3" s="67" t="s">
        <v>236</v>
      </c>
    </row>
    <row r="4" spans="1:10" ht="45">
      <c r="A4" s="103" t="s">
        <v>67</v>
      </c>
      <c r="B4" s="104">
        <v>3</v>
      </c>
      <c r="C4" s="105" t="s">
        <v>76</v>
      </c>
      <c r="D4" s="105" t="s">
        <v>74</v>
      </c>
      <c r="E4" s="106" t="s">
        <v>242</v>
      </c>
      <c r="F4" s="106" t="s">
        <v>243</v>
      </c>
      <c r="G4" s="107">
        <v>216</v>
      </c>
      <c r="H4" s="108" t="s">
        <v>244</v>
      </c>
      <c r="I4" s="109">
        <v>1000000</v>
      </c>
      <c r="J4" s="110" t="s">
        <v>139</v>
      </c>
    </row>
    <row r="5" spans="1:10" ht="45">
      <c r="A5" s="111" t="s">
        <v>67</v>
      </c>
      <c r="B5" s="72">
        <v>3</v>
      </c>
      <c r="C5" s="15" t="s">
        <v>76</v>
      </c>
      <c r="D5" s="12" t="s">
        <v>75</v>
      </c>
      <c r="E5" s="74" t="s">
        <v>242</v>
      </c>
      <c r="F5" s="74" t="s">
        <v>243</v>
      </c>
      <c r="G5" s="78">
        <v>216</v>
      </c>
      <c r="H5" s="73" t="s">
        <v>244</v>
      </c>
      <c r="I5" s="24">
        <v>1000000</v>
      </c>
      <c r="J5" s="112" t="s">
        <v>140</v>
      </c>
    </row>
    <row r="6" spans="1:10" ht="45">
      <c r="A6" s="113" t="s">
        <v>78</v>
      </c>
      <c r="B6" s="75">
        <v>2</v>
      </c>
      <c r="C6" s="12" t="s">
        <v>83</v>
      </c>
      <c r="D6" s="12" t="s">
        <v>79</v>
      </c>
      <c r="E6" s="76" t="s">
        <v>245</v>
      </c>
      <c r="F6" s="76" t="s">
        <v>246</v>
      </c>
      <c r="G6" s="79">
        <v>69</v>
      </c>
      <c r="H6" s="77" t="s">
        <v>247</v>
      </c>
      <c r="I6" s="24">
        <v>2000000</v>
      </c>
      <c r="J6" s="112" t="s">
        <v>141</v>
      </c>
    </row>
    <row r="7" spans="1:10" ht="45">
      <c r="A7" s="113" t="s">
        <v>78</v>
      </c>
      <c r="B7" s="75">
        <v>2</v>
      </c>
      <c r="C7" s="12" t="s">
        <v>83</v>
      </c>
      <c r="D7" s="12" t="s">
        <v>79</v>
      </c>
      <c r="E7" s="76" t="s">
        <v>245</v>
      </c>
      <c r="F7" s="76" t="s">
        <v>246</v>
      </c>
      <c r="G7" s="79">
        <v>69</v>
      </c>
      <c r="H7" s="77" t="s">
        <v>247</v>
      </c>
      <c r="I7" s="24">
        <v>25000000</v>
      </c>
      <c r="J7" s="112" t="s">
        <v>142</v>
      </c>
    </row>
    <row r="8" spans="1:10" ht="45">
      <c r="A8" s="113" t="s">
        <v>78</v>
      </c>
      <c r="B8" s="75">
        <v>2</v>
      </c>
      <c r="C8" s="12" t="s">
        <v>83</v>
      </c>
      <c r="D8" s="12" t="s">
        <v>79</v>
      </c>
      <c r="E8" s="76" t="s">
        <v>245</v>
      </c>
      <c r="F8" s="76" t="s">
        <v>246</v>
      </c>
      <c r="G8" s="79">
        <v>69</v>
      </c>
      <c r="H8" s="77" t="s">
        <v>247</v>
      </c>
      <c r="I8" s="24">
        <v>5000000</v>
      </c>
      <c r="J8" s="112" t="s">
        <v>143</v>
      </c>
    </row>
    <row r="9" spans="1:10" ht="45">
      <c r="A9" s="113" t="s">
        <v>78</v>
      </c>
      <c r="B9" s="75">
        <v>2</v>
      </c>
      <c r="C9" s="12" t="s">
        <v>83</v>
      </c>
      <c r="D9" s="12" t="s">
        <v>80</v>
      </c>
      <c r="E9" s="76" t="s">
        <v>245</v>
      </c>
      <c r="F9" s="76" t="s">
        <v>246</v>
      </c>
      <c r="G9" s="79">
        <v>69</v>
      </c>
      <c r="H9" s="77" t="s">
        <v>247</v>
      </c>
      <c r="I9" s="24">
        <v>5000000</v>
      </c>
      <c r="J9" s="112" t="s">
        <v>144</v>
      </c>
    </row>
    <row r="10" spans="1:10" ht="45">
      <c r="A10" s="113" t="s">
        <v>84</v>
      </c>
      <c r="B10" s="75">
        <v>2</v>
      </c>
      <c r="C10" s="12" t="s">
        <v>83</v>
      </c>
      <c r="D10" s="12" t="s">
        <v>39</v>
      </c>
      <c r="E10" s="76" t="s">
        <v>245</v>
      </c>
      <c r="F10" s="76" t="s">
        <v>246</v>
      </c>
      <c r="G10" s="79">
        <v>70</v>
      </c>
      <c r="H10" s="81" t="s">
        <v>248</v>
      </c>
      <c r="I10" s="27">
        <v>15000000</v>
      </c>
      <c r="J10" s="112" t="s">
        <v>145</v>
      </c>
    </row>
    <row r="11" spans="1:10" ht="45">
      <c r="A11" s="113" t="s">
        <v>84</v>
      </c>
      <c r="B11" s="75">
        <v>2</v>
      </c>
      <c r="C11" s="12" t="s">
        <v>83</v>
      </c>
      <c r="D11" s="12" t="s">
        <v>39</v>
      </c>
      <c r="E11" s="82" t="s">
        <v>245</v>
      </c>
      <c r="F11" s="82" t="s">
        <v>246</v>
      </c>
      <c r="G11" s="79">
        <v>70</v>
      </c>
      <c r="H11" s="80" t="s">
        <v>248</v>
      </c>
      <c r="I11" s="27">
        <v>15000000</v>
      </c>
      <c r="J11" s="112" t="s">
        <v>146</v>
      </c>
    </row>
    <row r="12" spans="1:10" ht="45">
      <c r="A12" s="113" t="s">
        <v>84</v>
      </c>
      <c r="B12" s="75">
        <v>2</v>
      </c>
      <c r="C12" s="12" t="s">
        <v>83</v>
      </c>
      <c r="D12" s="12" t="s">
        <v>39</v>
      </c>
      <c r="E12" s="76" t="s">
        <v>245</v>
      </c>
      <c r="F12" s="76" t="s">
        <v>246</v>
      </c>
      <c r="G12" s="79">
        <v>70</v>
      </c>
      <c r="H12" s="81" t="s">
        <v>248</v>
      </c>
      <c r="I12" s="27">
        <v>5000000</v>
      </c>
      <c r="J12" s="112" t="s">
        <v>147</v>
      </c>
    </row>
    <row r="13" spans="1:10" ht="45">
      <c r="A13" s="113" t="s">
        <v>84</v>
      </c>
      <c r="B13" s="75">
        <v>2</v>
      </c>
      <c r="C13" s="12" t="s">
        <v>83</v>
      </c>
      <c r="D13" s="12" t="s">
        <v>40</v>
      </c>
      <c r="E13" s="76" t="s">
        <v>245</v>
      </c>
      <c r="F13" s="76" t="s">
        <v>246</v>
      </c>
      <c r="G13" s="79">
        <v>70</v>
      </c>
      <c r="H13" s="81" t="s">
        <v>248</v>
      </c>
      <c r="I13" s="27">
        <v>7500000</v>
      </c>
      <c r="J13" s="112" t="s">
        <v>148</v>
      </c>
    </row>
    <row r="14" spans="1:10" ht="45">
      <c r="A14" s="113" t="s">
        <v>84</v>
      </c>
      <c r="B14" s="75">
        <v>2</v>
      </c>
      <c r="C14" s="12" t="s">
        <v>83</v>
      </c>
      <c r="D14" s="12" t="s">
        <v>40</v>
      </c>
      <c r="E14" s="76" t="s">
        <v>245</v>
      </c>
      <c r="F14" s="76" t="s">
        <v>246</v>
      </c>
      <c r="G14" s="79">
        <v>70</v>
      </c>
      <c r="H14" s="81" t="s">
        <v>248</v>
      </c>
      <c r="I14" s="27">
        <v>7500000</v>
      </c>
      <c r="J14" s="112" t="s">
        <v>149</v>
      </c>
    </row>
    <row r="15" spans="1:10" ht="45">
      <c r="A15" s="114" t="s">
        <v>94</v>
      </c>
      <c r="B15" s="75">
        <v>2</v>
      </c>
      <c r="C15" s="12" t="s">
        <v>83</v>
      </c>
      <c r="D15" s="68" t="s">
        <v>41</v>
      </c>
      <c r="E15" s="76" t="s">
        <v>245</v>
      </c>
      <c r="F15" s="76" t="s">
        <v>246</v>
      </c>
      <c r="G15" s="79">
        <v>73</v>
      </c>
      <c r="H15" s="76" t="s">
        <v>250</v>
      </c>
      <c r="I15" s="27">
        <v>12000000</v>
      </c>
      <c r="J15" s="112" t="s">
        <v>150</v>
      </c>
    </row>
    <row r="16" spans="1:10" ht="45">
      <c r="A16" s="114" t="s">
        <v>94</v>
      </c>
      <c r="B16" s="75">
        <v>2</v>
      </c>
      <c r="C16" s="12" t="s">
        <v>83</v>
      </c>
      <c r="D16" s="68" t="s">
        <v>41</v>
      </c>
      <c r="E16" s="76" t="s">
        <v>245</v>
      </c>
      <c r="F16" s="76" t="s">
        <v>246</v>
      </c>
      <c r="G16" s="79">
        <v>73</v>
      </c>
      <c r="H16" s="83" t="s">
        <v>250</v>
      </c>
      <c r="I16" s="27">
        <v>3000000</v>
      </c>
      <c r="J16" s="112" t="s">
        <v>151</v>
      </c>
    </row>
    <row r="17" spans="1:10" ht="45">
      <c r="A17" s="114" t="s">
        <v>94</v>
      </c>
      <c r="B17" s="75">
        <v>2</v>
      </c>
      <c r="C17" s="12" t="s">
        <v>83</v>
      </c>
      <c r="D17" s="68" t="s">
        <v>42</v>
      </c>
      <c r="E17" s="76" t="s">
        <v>245</v>
      </c>
      <c r="F17" s="76" t="s">
        <v>246</v>
      </c>
      <c r="G17" s="79">
        <v>73</v>
      </c>
      <c r="H17" s="83" t="s">
        <v>250</v>
      </c>
      <c r="I17" s="27">
        <v>8000000</v>
      </c>
      <c r="J17" s="112" t="s">
        <v>152</v>
      </c>
    </row>
    <row r="18" spans="1:10" ht="45">
      <c r="A18" s="114" t="s">
        <v>94</v>
      </c>
      <c r="B18" s="75">
        <v>2</v>
      </c>
      <c r="C18" s="12" t="s">
        <v>83</v>
      </c>
      <c r="D18" s="68" t="s">
        <v>42</v>
      </c>
      <c r="E18" s="76" t="s">
        <v>245</v>
      </c>
      <c r="F18" s="76" t="s">
        <v>246</v>
      </c>
      <c r="G18" s="79">
        <v>73</v>
      </c>
      <c r="H18" s="83" t="s">
        <v>250</v>
      </c>
      <c r="I18" s="27">
        <v>2000000</v>
      </c>
      <c r="J18" s="112" t="s">
        <v>153</v>
      </c>
    </row>
    <row r="19" spans="1:10" ht="45">
      <c r="A19" s="115" t="s">
        <v>33</v>
      </c>
      <c r="B19" s="75">
        <v>2</v>
      </c>
      <c r="C19" s="12" t="s">
        <v>83</v>
      </c>
      <c r="D19" s="30" t="s">
        <v>43</v>
      </c>
      <c r="E19" s="76" t="s">
        <v>245</v>
      </c>
      <c r="F19" s="76" t="s">
        <v>246</v>
      </c>
      <c r="G19" s="79">
        <v>74</v>
      </c>
      <c r="H19" s="77" t="s">
        <v>127</v>
      </c>
      <c r="I19" s="27">
        <v>10000000</v>
      </c>
      <c r="J19" s="112" t="s">
        <v>154</v>
      </c>
    </row>
    <row r="20" spans="1:10" ht="45">
      <c r="A20" s="115" t="s">
        <v>33</v>
      </c>
      <c r="B20" s="75">
        <v>2</v>
      </c>
      <c r="C20" s="12" t="s">
        <v>83</v>
      </c>
      <c r="D20" s="30" t="s">
        <v>43</v>
      </c>
      <c r="E20" s="76" t="s">
        <v>245</v>
      </c>
      <c r="F20" s="76" t="s">
        <v>246</v>
      </c>
      <c r="G20" s="79">
        <v>74</v>
      </c>
      <c r="H20" s="77" t="s">
        <v>251</v>
      </c>
      <c r="I20" s="27">
        <v>2000000</v>
      </c>
      <c r="J20" s="112" t="s">
        <v>155</v>
      </c>
    </row>
    <row r="21" spans="1:10" ht="45">
      <c r="A21" s="115" t="s">
        <v>33</v>
      </c>
      <c r="B21" s="75">
        <v>2</v>
      </c>
      <c r="C21" s="12" t="s">
        <v>83</v>
      </c>
      <c r="D21" s="30" t="s">
        <v>44</v>
      </c>
      <c r="E21" s="76" t="s">
        <v>245</v>
      </c>
      <c r="F21" s="76" t="s">
        <v>246</v>
      </c>
      <c r="G21" s="79">
        <v>74</v>
      </c>
      <c r="H21" s="77" t="s">
        <v>251</v>
      </c>
      <c r="I21" s="27">
        <v>2000000</v>
      </c>
      <c r="J21" s="112" t="s">
        <v>156</v>
      </c>
    </row>
    <row r="22" spans="1:10" ht="45">
      <c r="A22" s="115" t="s">
        <v>34</v>
      </c>
      <c r="B22" s="75">
        <v>2</v>
      </c>
      <c r="C22" s="12" t="s">
        <v>83</v>
      </c>
      <c r="D22" s="7" t="s">
        <v>46</v>
      </c>
      <c r="E22" s="76" t="s">
        <v>245</v>
      </c>
      <c r="F22" s="76" t="s">
        <v>246</v>
      </c>
      <c r="G22" s="79">
        <v>72</v>
      </c>
      <c r="H22" s="76" t="s">
        <v>252</v>
      </c>
      <c r="I22" s="27">
        <v>3000000</v>
      </c>
      <c r="J22" s="112" t="s">
        <v>157</v>
      </c>
    </row>
    <row r="23" spans="1:10" ht="45">
      <c r="A23" s="115" t="s">
        <v>34</v>
      </c>
      <c r="B23" s="75">
        <v>2</v>
      </c>
      <c r="C23" s="12" t="s">
        <v>83</v>
      </c>
      <c r="D23" s="30" t="s">
        <v>45</v>
      </c>
      <c r="E23" s="76" t="s">
        <v>245</v>
      </c>
      <c r="F23" s="76" t="s">
        <v>246</v>
      </c>
      <c r="G23" s="79">
        <v>72</v>
      </c>
      <c r="H23" s="76" t="s">
        <v>252</v>
      </c>
      <c r="I23" s="27">
        <v>1000000</v>
      </c>
      <c r="J23" s="112" t="s">
        <v>158</v>
      </c>
    </row>
    <row r="24" spans="1:10" ht="45">
      <c r="A24" s="115" t="s">
        <v>34</v>
      </c>
      <c r="B24" s="75">
        <v>2</v>
      </c>
      <c r="C24" s="12" t="s">
        <v>83</v>
      </c>
      <c r="D24" s="30" t="s">
        <v>45</v>
      </c>
      <c r="E24" s="76" t="s">
        <v>245</v>
      </c>
      <c r="F24" s="76" t="s">
        <v>246</v>
      </c>
      <c r="G24" s="79">
        <v>72</v>
      </c>
      <c r="H24" s="76" t="s">
        <v>252</v>
      </c>
      <c r="I24" s="27">
        <v>4000000</v>
      </c>
      <c r="J24" s="112" t="s">
        <v>159</v>
      </c>
    </row>
    <row r="25" spans="1:10" ht="45">
      <c r="A25" s="115" t="s">
        <v>35</v>
      </c>
      <c r="B25" s="75">
        <v>3</v>
      </c>
      <c r="C25" s="12" t="s">
        <v>83</v>
      </c>
      <c r="D25" s="30" t="s">
        <v>47</v>
      </c>
      <c r="E25" s="76" t="s">
        <v>253</v>
      </c>
      <c r="F25" s="76" t="s">
        <v>254</v>
      </c>
      <c r="G25" s="79">
        <v>177</v>
      </c>
      <c r="H25" s="83" t="s">
        <v>255</v>
      </c>
      <c r="I25" s="27">
        <v>1000000</v>
      </c>
      <c r="J25" s="112" t="s">
        <v>160</v>
      </c>
    </row>
    <row r="26" spans="1:10" ht="45">
      <c r="A26" s="115" t="s">
        <v>35</v>
      </c>
      <c r="B26" s="75">
        <v>3</v>
      </c>
      <c r="C26" s="12" t="s">
        <v>83</v>
      </c>
      <c r="D26" s="30" t="s">
        <v>48</v>
      </c>
      <c r="E26" s="30" t="s">
        <v>253</v>
      </c>
      <c r="F26" s="30" t="s">
        <v>254</v>
      </c>
      <c r="G26" s="86">
        <v>177</v>
      </c>
      <c r="H26" s="85" t="s">
        <v>255</v>
      </c>
      <c r="I26" s="27">
        <v>1000000</v>
      </c>
      <c r="J26" s="112" t="s">
        <v>161</v>
      </c>
    </row>
    <row r="27" spans="1:10" ht="45">
      <c r="A27" s="115" t="s">
        <v>36</v>
      </c>
      <c r="B27" s="87">
        <v>2</v>
      </c>
      <c r="C27" s="12" t="s">
        <v>83</v>
      </c>
      <c r="D27" s="7" t="s">
        <v>49</v>
      </c>
      <c r="E27" s="76" t="s">
        <v>249</v>
      </c>
      <c r="F27" s="76" t="s">
        <v>256</v>
      </c>
      <c r="G27" s="79">
        <v>86</v>
      </c>
      <c r="H27" s="81" t="s">
        <v>257</v>
      </c>
      <c r="I27" s="27">
        <v>1000000</v>
      </c>
      <c r="J27" s="112" t="s">
        <v>162</v>
      </c>
    </row>
    <row r="28" spans="1:10" ht="45">
      <c r="A28" s="115" t="s">
        <v>36</v>
      </c>
      <c r="B28" s="87">
        <v>2</v>
      </c>
      <c r="C28" s="12" t="s">
        <v>83</v>
      </c>
      <c r="D28" s="7" t="s">
        <v>49</v>
      </c>
      <c r="E28" s="76" t="s">
        <v>249</v>
      </c>
      <c r="F28" s="76" t="s">
        <v>256</v>
      </c>
      <c r="G28" s="79">
        <v>86</v>
      </c>
      <c r="H28" s="81" t="s">
        <v>257</v>
      </c>
      <c r="I28" s="27">
        <v>1000000</v>
      </c>
      <c r="J28" s="112" t="s">
        <v>163</v>
      </c>
    </row>
    <row r="29" spans="1:10" ht="45">
      <c r="A29" s="115" t="s">
        <v>37</v>
      </c>
      <c r="B29" s="87">
        <v>2</v>
      </c>
      <c r="C29" s="12" t="s">
        <v>83</v>
      </c>
      <c r="D29" s="30" t="s">
        <v>50</v>
      </c>
      <c r="E29" s="30" t="s">
        <v>245</v>
      </c>
      <c r="F29" s="30" t="s">
        <v>246</v>
      </c>
      <c r="G29" s="86">
        <v>72</v>
      </c>
      <c r="H29" s="84" t="s">
        <v>252</v>
      </c>
      <c r="I29" s="27">
        <v>9000000</v>
      </c>
      <c r="J29" s="112" t="s">
        <v>164</v>
      </c>
    </row>
    <row r="30" spans="1:10" ht="45">
      <c r="A30" s="115" t="s">
        <v>37</v>
      </c>
      <c r="B30" s="87">
        <v>2</v>
      </c>
      <c r="C30" s="12" t="s">
        <v>83</v>
      </c>
      <c r="D30" s="30" t="s">
        <v>50</v>
      </c>
      <c r="E30" s="30" t="s">
        <v>245</v>
      </c>
      <c r="F30" s="30" t="s">
        <v>246</v>
      </c>
      <c r="G30" s="86">
        <v>72</v>
      </c>
      <c r="H30" s="84" t="s">
        <v>252</v>
      </c>
      <c r="I30" s="27">
        <v>4500000</v>
      </c>
      <c r="J30" s="112" t="s">
        <v>165</v>
      </c>
    </row>
    <row r="31" spans="1:10" ht="45">
      <c r="A31" s="115" t="s">
        <v>37</v>
      </c>
      <c r="B31" s="87">
        <v>2</v>
      </c>
      <c r="C31" s="12" t="s">
        <v>83</v>
      </c>
      <c r="D31" s="30" t="s">
        <v>50</v>
      </c>
      <c r="E31" s="30" t="s">
        <v>245</v>
      </c>
      <c r="F31" s="30" t="s">
        <v>246</v>
      </c>
      <c r="G31" s="86">
        <v>72</v>
      </c>
      <c r="H31" s="84" t="s">
        <v>252</v>
      </c>
      <c r="I31" s="27">
        <v>12032390</v>
      </c>
      <c r="J31" s="112" t="s">
        <v>166</v>
      </c>
    </row>
    <row r="32" spans="1:10" ht="45">
      <c r="A32" s="115" t="s">
        <v>37</v>
      </c>
      <c r="B32" s="87">
        <v>2</v>
      </c>
      <c r="C32" s="12" t="s">
        <v>83</v>
      </c>
      <c r="D32" s="30" t="s">
        <v>50</v>
      </c>
      <c r="E32" s="30" t="s">
        <v>245</v>
      </c>
      <c r="F32" s="30" t="s">
        <v>246</v>
      </c>
      <c r="G32" s="86">
        <v>72</v>
      </c>
      <c r="H32" s="84" t="s">
        <v>252</v>
      </c>
      <c r="I32" s="27">
        <v>4500000</v>
      </c>
      <c r="J32" s="112" t="s">
        <v>167</v>
      </c>
    </row>
    <row r="33" spans="1:10" ht="105">
      <c r="A33" s="115" t="s">
        <v>37</v>
      </c>
      <c r="B33" s="87">
        <v>2</v>
      </c>
      <c r="C33" s="12" t="s">
        <v>83</v>
      </c>
      <c r="D33" s="12" t="s">
        <v>51</v>
      </c>
      <c r="E33" s="12" t="s">
        <v>258</v>
      </c>
      <c r="F33" s="12" t="s">
        <v>259</v>
      </c>
      <c r="G33" s="10">
        <v>109</v>
      </c>
      <c r="H33" s="84" t="s">
        <v>260</v>
      </c>
      <c r="I33" s="27">
        <v>10000000</v>
      </c>
      <c r="J33" s="112" t="s">
        <v>168</v>
      </c>
    </row>
    <row r="34" spans="1:10" s="121" customFormat="1" ht="105">
      <c r="A34" s="115" t="s">
        <v>37</v>
      </c>
      <c r="B34" s="87">
        <v>2</v>
      </c>
      <c r="C34" s="12" t="s">
        <v>83</v>
      </c>
      <c r="D34" s="12" t="s">
        <v>51</v>
      </c>
      <c r="E34" s="12" t="s">
        <v>258</v>
      </c>
      <c r="F34" s="12" t="s">
        <v>259</v>
      </c>
      <c r="G34" s="10">
        <v>109</v>
      </c>
      <c r="H34" s="84" t="s">
        <v>260</v>
      </c>
      <c r="I34" s="27">
        <v>3000000</v>
      </c>
      <c r="J34" s="117" t="s">
        <v>171</v>
      </c>
    </row>
    <row r="35" spans="1:10" s="121" customFormat="1" ht="105">
      <c r="A35" s="115" t="s">
        <v>37</v>
      </c>
      <c r="B35" s="87">
        <v>2</v>
      </c>
      <c r="C35" s="12" t="s">
        <v>83</v>
      </c>
      <c r="D35" s="12" t="s">
        <v>51</v>
      </c>
      <c r="E35" s="12" t="s">
        <v>258</v>
      </c>
      <c r="F35" s="12" t="s">
        <v>259</v>
      </c>
      <c r="G35" s="10">
        <v>109</v>
      </c>
      <c r="H35" s="84" t="s">
        <v>260</v>
      </c>
      <c r="I35" s="27">
        <v>9000000</v>
      </c>
      <c r="J35" s="117" t="s">
        <v>171</v>
      </c>
    </row>
    <row r="36" spans="1:10" s="121" customFormat="1" ht="105">
      <c r="A36" s="115" t="s">
        <v>37</v>
      </c>
      <c r="B36" s="87">
        <v>2</v>
      </c>
      <c r="C36" s="12" t="s">
        <v>83</v>
      </c>
      <c r="D36" s="12" t="s">
        <v>51</v>
      </c>
      <c r="E36" s="12" t="s">
        <v>258</v>
      </c>
      <c r="F36" s="12" t="s">
        <v>259</v>
      </c>
      <c r="G36" s="10">
        <v>109</v>
      </c>
      <c r="H36" s="84" t="s">
        <v>260</v>
      </c>
      <c r="I36" s="27">
        <v>8000000</v>
      </c>
      <c r="J36" s="117" t="s">
        <v>171</v>
      </c>
    </row>
    <row r="37" spans="1:10" s="121" customFormat="1" ht="105">
      <c r="A37" s="115" t="s">
        <v>37</v>
      </c>
      <c r="B37" s="87">
        <v>2</v>
      </c>
      <c r="C37" s="12" t="s">
        <v>83</v>
      </c>
      <c r="D37" s="12" t="s">
        <v>51</v>
      </c>
      <c r="E37" s="12" t="s">
        <v>258</v>
      </c>
      <c r="F37" s="12" t="s">
        <v>259</v>
      </c>
      <c r="G37" s="10">
        <v>109</v>
      </c>
      <c r="H37" s="84" t="s">
        <v>260</v>
      </c>
      <c r="I37" s="27">
        <v>10000000</v>
      </c>
      <c r="J37" s="117" t="s">
        <v>171</v>
      </c>
    </row>
    <row r="38" spans="1:10" ht="30">
      <c r="A38" s="116" t="s">
        <v>38</v>
      </c>
      <c r="B38" s="87">
        <v>2</v>
      </c>
      <c r="C38" s="32" t="s">
        <v>83</v>
      </c>
      <c r="D38" s="69" t="s">
        <v>52</v>
      </c>
      <c r="E38" s="30" t="s">
        <v>249</v>
      </c>
      <c r="F38" s="30" t="s">
        <v>256</v>
      </c>
      <c r="G38" s="86">
        <v>85</v>
      </c>
      <c r="H38" s="84" t="s">
        <v>262</v>
      </c>
      <c r="I38" s="70">
        <v>0</v>
      </c>
      <c r="J38" s="117" t="s">
        <v>171</v>
      </c>
    </row>
    <row r="39" spans="1:10" ht="30">
      <c r="A39" s="116" t="s">
        <v>38</v>
      </c>
      <c r="B39" s="87">
        <v>2</v>
      </c>
      <c r="C39" s="32" t="s">
        <v>83</v>
      </c>
      <c r="D39" s="69" t="s">
        <v>52</v>
      </c>
      <c r="E39" s="30" t="s">
        <v>249</v>
      </c>
      <c r="F39" s="30" t="s">
        <v>256</v>
      </c>
      <c r="G39" s="86">
        <v>85</v>
      </c>
      <c r="H39" s="84" t="s">
        <v>262</v>
      </c>
      <c r="I39" s="70">
        <v>0</v>
      </c>
      <c r="J39" s="117" t="s">
        <v>171</v>
      </c>
    </row>
    <row r="40" spans="1:10" ht="45">
      <c r="A40" s="116" t="s">
        <v>38</v>
      </c>
      <c r="B40" s="87">
        <v>2</v>
      </c>
      <c r="C40" s="32" t="s">
        <v>83</v>
      </c>
      <c r="D40" s="69" t="s">
        <v>52</v>
      </c>
      <c r="E40" s="30" t="s">
        <v>249</v>
      </c>
      <c r="F40" s="30" t="s">
        <v>256</v>
      </c>
      <c r="G40" s="86">
        <v>84</v>
      </c>
      <c r="H40" s="84" t="s">
        <v>263</v>
      </c>
      <c r="I40" s="70">
        <v>0</v>
      </c>
      <c r="J40" s="117" t="s">
        <v>171</v>
      </c>
    </row>
    <row r="41" spans="1:10" ht="30">
      <c r="A41" s="116" t="s">
        <v>38</v>
      </c>
      <c r="B41" s="87">
        <v>2</v>
      </c>
      <c r="C41" s="32" t="s">
        <v>83</v>
      </c>
      <c r="D41" s="69" t="s">
        <v>52</v>
      </c>
      <c r="E41" s="30" t="s">
        <v>249</v>
      </c>
      <c r="F41" s="30" t="s">
        <v>256</v>
      </c>
      <c r="G41" s="86">
        <v>84</v>
      </c>
      <c r="H41" s="84" t="s">
        <v>262</v>
      </c>
      <c r="I41" s="70">
        <v>0</v>
      </c>
      <c r="J41" s="117" t="s">
        <v>171</v>
      </c>
    </row>
    <row r="42" spans="1:10" ht="30">
      <c r="A42" s="116" t="s">
        <v>38</v>
      </c>
      <c r="B42" s="87">
        <v>2</v>
      </c>
      <c r="C42" s="32" t="s">
        <v>83</v>
      </c>
      <c r="D42" s="69" t="s">
        <v>52</v>
      </c>
      <c r="E42" s="30" t="s">
        <v>249</v>
      </c>
      <c r="F42" s="30" t="s">
        <v>256</v>
      </c>
      <c r="G42" s="86">
        <v>85</v>
      </c>
      <c r="H42" s="84" t="s">
        <v>262</v>
      </c>
      <c r="I42" s="70">
        <v>0</v>
      </c>
      <c r="J42" s="117" t="s">
        <v>171</v>
      </c>
    </row>
    <row r="43" spans="1:10" ht="30">
      <c r="A43" s="116" t="s">
        <v>38</v>
      </c>
      <c r="B43" s="87">
        <v>2</v>
      </c>
      <c r="C43" s="32" t="s">
        <v>83</v>
      </c>
      <c r="D43" s="69" t="s">
        <v>52</v>
      </c>
      <c r="E43" s="30" t="s">
        <v>249</v>
      </c>
      <c r="F43" s="30" t="s">
        <v>256</v>
      </c>
      <c r="G43" s="86">
        <v>85</v>
      </c>
      <c r="H43" s="84" t="s">
        <v>262</v>
      </c>
      <c r="I43" s="70">
        <v>0</v>
      </c>
      <c r="J43" s="117" t="s">
        <v>171</v>
      </c>
    </row>
    <row r="44" spans="1:10" ht="30">
      <c r="A44" s="116" t="s">
        <v>38</v>
      </c>
      <c r="B44" s="87">
        <v>2</v>
      </c>
      <c r="C44" s="32" t="s">
        <v>83</v>
      </c>
      <c r="D44" s="69" t="s">
        <v>52</v>
      </c>
      <c r="E44" s="30" t="s">
        <v>249</v>
      </c>
      <c r="F44" s="30" t="s">
        <v>256</v>
      </c>
      <c r="G44" s="86">
        <v>85</v>
      </c>
      <c r="H44" s="84" t="s">
        <v>262</v>
      </c>
      <c r="I44" s="70">
        <v>0</v>
      </c>
      <c r="J44" s="117" t="s">
        <v>171</v>
      </c>
    </row>
    <row r="45" spans="1:10" ht="45">
      <c r="A45" s="116" t="s">
        <v>38</v>
      </c>
      <c r="B45" s="87">
        <v>2</v>
      </c>
      <c r="C45" s="32" t="s">
        <v>83</v>
      </c>
      <c r="D45" s="69" t="s">
        <v>52</v>
      </c>
      <c r="E45" s="30" t="s">
        <v>249</v>
      </c>
      <c r="F45" s="30" t="s">
        <v>256</v>
      </c>
      <c r="G45" s="86">
        <v>85</v>
      </c>
      <c r="H45" s="84" t="s">
        <v>262</v>
      </c>
      <c r="I45" s="88">
        <v>2650000</v>
      </c>
      <c r="J45" s="118" t="s">
        <v>181</v>
      </c>
    </row>
    <row r="46" spans="1:10" ht="60">
      <c r="A46" s="116" t="s">
        <v>38</v>
      </c>
      <c r="B46" s="87">
        <v>2</v>
      </c>
      <c r="C46" s="32" t="s">
        <v>83</v>
      </c>
      <c r="D46" s="69" t="s">
        <v>52</v>
      </c>
      <c r="E46" s="30" t="s">
        <v>245</v>
      </c>
      <c r="F46" s="30" t="s">
        <v>246</v>
      </c>
      <c r="G46" s="86">
        <v>80</v>
      </c>
      <c r="H46" s="84" t="s">
        <v>264</v>
      </c>
      <c r="I46" s="89">
        <v>1000000</v>
      </c>
      <c r="J46" s="118" t="s">
        <v>181</v>
      </c>
    </row>
    <row r="47" spans="1:10" ht="60">
      <c r="A47" s="116" t="s">
        <v>38</v>
      </c>
      <c r="B47" s="87">
        <v>2</v>
      </c>
      <c r="C47" s="32" t="s">
        <v>83</v>
      </c>
      <c r="D47" s="69" t="s">
        <v>52</v>
      </c>
      <c r="E47" s="30" t="s">
        <v>245</v>
      </c>
      <c r="F47" s="30" t="s">
        <v>246</v>
      </c>
      <c r="G47" s="86">
        <v>78</v>
      </c>
      <c r="H47" s="84" t="s">
        <v>265</v>
      </c>
      <c r="I47" s="90">
        <v>25000000</v>
      </c>
      <c r="J47" s="119" t="s">
        <v>210</v>
      </c>
    </row>
    <row r="48" spans="1:10" ht="60">
      <c r="A48" s="116" t="s">
        <v>38</v>
      </c>
      <c r="B48" s="87">
        <v>2</v>
      </c>
      <c r="C48" s="32" t="s">
        <v>83</v>
      </c>
      <c r="D48" s="69" t="s">
        <v>52</v>
      </c>
      <c r="E48" s="30" t="s">
        <v>245</v>
      </c>
      <c r="F48" s="30" t="s">
        <v>246</v>
      </c>
      <c r="G48" s="86">
        <v>78</v>
      </c>
      <c r="H48" s="84" t="s">
        <v>265</v>
      </c>
      <c r="I48" s="90">
        <v>40000000</v>
      </c>
      <c r="J48" s="119" t="s">
        <v>210</v>
      </c>
    </row>
    <row r="49" spans="1:10" ht="60">
      <c r="A49" s="116" t="s">
        <v>38</v>
      </c>
      <c r="B49" s="87">
        <v>2</v>
      </c>
      <c r="C49" s="32" t="s">
        <v>83</v>
      </c>
      <c r="D49" s="69" t="s">
        <v>52</v>
      </c>
      <c r="E49" s="30" t="s">
        <v>245</v>
      </c>
      <c r="F49" s="30" t="s">
        <v>246</v>
      </c>
      <c r="G49" s="86">
        <v>78</v>
      </c>
      <c r="H49" s="84" t="s">
        <v>265</v>
      </c>
      <c r="I49" s="91">
        <v>6506738</v>
      </c>
      <c r="J49" s="119" t="s">
        <v>210</v>
      </c>
    </row>
    <row r="50" spans="1:10" ht="60.75" thickBot="1">
      <c r="A50" s="116" t="s">
        <v>38</v>
      </c>
      <c r="B50" s="97">
        <v>2</v>
      </c>
      <c r="C50" s="32" t="s">
        <v>83</v>
      </c>
      <c r="D50" s="69" t="s">
        <v>52</v>
      </c>
      <c r="E50" s="69" t="s">
        <v>245</v>
      </c>
      <c r="F50" s="69" t="s">
        <v>246</v>
      </c>
      <c r="G50" s="98">
        <v>78</v>
      </c>
      <c r="H50" s="99" t="s">
        <v>265</v>
      </c>
      <c r="I50" s="100">
        <v>2000000</v>
      </c>
      <c r="J50" s="120" t="s">
        <v>192</v>
      </c>
    </row>
    <row r="51" spans="1:10" s="96" customFormat="1" ht="32.25" customHeight="1" thickBot="1">
      <c r="A51" s="141" t="s">
        <v>266</v>
      </c>
      <c r="B51" s="142"/>
      <c r="C51" s="142"/>
      <c r="D51" s="142"/>
      <c r="E51" s="142"/>
      <c r="F51" s="142"/>
      <c r="G51" s="142"/>
      <c r="H51" s="143"/>
      <c r="I51" s="101">
        <f>SUM(I4:I50)</f>
        <v>287189128</v>
      </c>
      <c r="J51" s="102"/>
    </row>
  </sheetData>
  <protectedRanges>
    <protectedRange sqref="A4:A26 A27:B50" name="Rango1_1"/>
    <protectedRange sqref="C4:C37" name="Rango1_1_1"/>
    <protectedRange sqref="C38:C50" name="Rango1_6"/>
    <protectedRange sqref="D26:G26 D4:D21 D23:D25 D27:D28 D29:G50" name="Rango1_1_2"/>
    <protectedRange sqref="J4:J33" name="Rango1_1_3"/>
    <protectedRange sqref="J34:J44" name="Rango2_6_1"/>
    <protectedRange sqref="B4:B5" name="Rango1_10_1"/>
    <protectedRange sqref="I4:I33" name="Rango1_1_4"/>
    <protectedRange sqref="E4:G5" name="Rango1_37_1"/>
    <protectedRange sqref="B6:B26" name="Rango1_10_1_1"/>
    <protectedRange sqref="E6:H6" name="Rango1_14"/>
    <protectedRange sqref="E7:H7" name="Rango1_16"/>
    <protectedRange sqref="E8:H8" name="Rango1_18"/>
    <protectedRange sqref="E9:H9" name="Rango1_20"/>
    <protectedRange sqref="E10:H10 E12:H14" name="Rango1_7"/>
    <protectedRange sqref="E11:H11" name="Rango1_36_1"/>
    <protectedRange sqref="E15:H15" name="Rango1_12"/>
    <protectedRange sqref="E16:H18" name="Rango1_12_1"/>
    <protectedRange sqref="E19:H19" name="Rango1_29"/>
    <protectedRange sqref="E20:H21" name="Rango1_30"/>
    <protectedRange sqref="E22:H22" name="Rango1_21"/>
    <protectedRange sqref="E23:H25" name="Rango1_22"/>
    <protectedRange sqref="E27:H28" name="Rango1_11"/>
    <protectedRange sqref="I34:I37" name="Rango1_1_5"/>
  </protectedRanges>
  <mergeCells count="2">
    <mergeCell ref="A1:J1"/>
    <mergeCell ref="A51:H51"/>
  </mergeCells>
  <dataValidations count="1">
    <dataValidation operator="greaterThanOrEqual" allowBlank="1" showInputMessage="1" showErrorMessage="1" sqref="C38:C50 B4:B26 E4:H25 E27:H28" xr:uid="{00000000-0002-0000-0000-000000000000}"/>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08"/>
  <sheetViews>
    <sheetView tabSelected="1" zoomScale="60" zoomScaleNormal="60" workbookViewId="0">
      <pane ySplit="11" topLeftCell="A12" activePane="bottomLeft" state="frozen"/>
      <selection pane="bottomLeft" activeCell="F42" sqref="F42:F45"/>
    </sheetView>
  </sheetViews>
  <sheetFormatPr baseColWidth="10" defaultRowHeight="15"/>
  <cols>
    <col min="1" max="1" width="58.5703125" customWidth="1"/>
    <col min="2" max="2" width="28.28515625" customWidth="1"/>
    <col min="3" max="3" width="44.7109375" customWidth="1"/>
    <col min="4" max="4" width="24.7109375" customWidth="1"/>
    <col min="5" max="5" width="33.140625" customWidth="1"/>
    <col min="6" max="6" width="25" customWidth="1"/>
    <col min="7" max="7" width="34.5703125" customWidth="1"/>
    <col min="8" max="8" width="22.42578125" customWidth="1"/>
    <col min="9" max="9" width="48" customWidth="1"/>
    <col min="10" max="10" width="18.5703125" customWidth="1"/>
    <col min="11" max="11" width="11" customWidth="1"/>
    <col min="12" max="12" width="9.28515625" customWidth="1"/>
    <col min="13" max="13" width="9.140625" customWidth="1"/>
    <col min="14" max="15" width="9.5703125" customWidth="1"/>
    <col min="16" max="16" width="13.7109375" style="123" customWidth="1"/>
    <col min="17" max="17" width="14.42578125" customWidth="1"/>
    <col min="18" max="18" width="24" customWidth="1"/>
    <col min="19" max="19" width="23.85546875" customWidth="1"/>
    <col min="20" max="20" width="45" customWidth="1"/>
    <col min="21" max="21" width="20.42578125" style="130" customWidth="1"/>
    <col min="22" max="22" width="18.42578125" customWidth="1"/>
    <col min="23" max="23" width="23.28515625" customWidth="1"/>
    <col min="24" max="24" width="23" customWidth="1"/>
    <col min="25" max="25" width="24.5703125" customWidth="1"/>
  </cols>
  <sheetData>
    <row r="1" spans="1:25" s="18" customFormat="1">
      <c r="A1" s="148" t="s">
        <v>0</v>
      </c>
      <c r="B1" s="149" t="s">
        <v>0</v>
      </c>
      <c r="C1" s="150" t="s">
        <v>126</v>
      </c>
      <c r="D1" s="151"/>
      <c r="E1" s="151"/>
      <c r="F1" s="151"/>
      <c r="G1" s="152"/>
      <c r="P1" s="123"/>
      <c r="U1" s="130"/>
    </row>
    <row r="2" spans="1:25" s="18" customFormat="1">
      <c r="A2" s="148" t="s">
        <v>1</v>
      </c>
      <c r="B2" s="149" t="s">
        <v>1</v>
      </c>
      <c r="C2" s="153"/>
      <c r="D2" s="153"/>
      <c r="E2" s="153"/>
      <c r="F2" s="153"/>
      <c r="G2" s="154"/>
      <c r="P2" s="123"/>
      <c r="U2" s="130"/>
    </row>
    <row r="3" spans="1:25" s="18" customFormat="1">
      <c r="A3" s="148" t="s">
        <v>2</v>
      </c>
      <c r="B3" s="149" t="s">
        <v>2</v>
      </c>
      <c r="C3" s="17" t="s">
        <v>3</v>
      </c>
      <c r="D3" s="17"/>
      <c r="E3" s="17"/>
      <c r="F3" s="17"/>
      <c r="P3" s="123"/>
      <c r="U3" s="130"/>
    </row>
    <row r="4" spans="1:25" s="18" customFormat="1">
      <c r="A4" s="148" t="s">
        <v>4</v>
      </c>
      <c r="B4" s="149" t="s">
        <v>4</v>
      </c>
      <c r="C4" s="17" t="s">
        <v>5</v>
      </c>
      <c r="D4" s="17"/>
      <c r="E4" s="17"/>
      <c r="F4" s="17"/>
      <c r="P4" s="123"/>
      <c r="U4" s="130"/>
    </row>
    <row r="5" spans="1:25" s="18" customFormat="1" ht="30">
      <c r="A5" s="148" t="s">
        <v>6</v>
      </c>
      <c r="B5" s="149" t="s">
        <v>6</v>
      </c>
      <c r="C5" s="17" t="s">
        <v>7</v>
      </c>
      <c r="D5" s="17"/>
      <c r="E5" s="17"/>
      <c r="F5" s="17"/>
      <c r="P5" s="123"/>
      <c r="U5" s="130"/>
    </row>
    <row r="6" spans="1:25" s="18" customFormat="1">
      <c r="A6" s="4" t="s">
        <v>32</v>
      </c>
      <c r="B6" s="16"/>
      <c r="C6" s="19"/>
      <c r="D6" s="19"/>
      <c r="E6" s="19"/>
      <c r="F6" s="19"/>
      <c r="G6" s="2"/>
      <c r="P6" s="123"/>
      <c r="U6" s="130"/>
    </row>
    <row r="7" spans="1:25" s="18" customFormat="1">
      <c r="A7" s="4" t="s">
        <v>28</v>
      </c>
      <c r="B7" s="3"/>
      <c r="C7" s="19"/>
      <c r="D7" s="19"/>
      <c r="E7" s="19"/>
      <c r="F7" s="19"/>
      <c r="G7" s="2"/>
      <c r="P7" s="123"/>
      <c r="U7" s="130"/>
    </row>
    <row r="8" spans="1:25" s="18" customFormat="1">
      <c r="A8" s="150" t="s">
        <v>29</v>
      </c>
      <c r="B8" s="150"/>
      <c r="C8" s="150"/>
      <c r="D8" s="150"/>
      <c r="E8" s="150"/>
      <c r="P8" s="123"/>
      <c r="U8" s="130"/>
    </row>
    <row r="9" spans="1:25" s="18" customFormat="1" ht="15" customHeight="1">
      <c r="A9" s="5" t="s">
        <v>31</v>
      </c>
      <c r="P9" s="123"/>
      <c r="U9" s="130"/>
    </row>
    <row r="10" spans="1:25" s="18" customFormat="1" ht="15" customHeight="1">
      <c r="P10" s="123"/>
      <c r="U10" s="130"/>
    </row>
    <row r="11" spans="1:25" ht="45">
      <c r="A11" s="6" t="s">
        <v>8</v>
      </c>
      <c r="B11" s="6" t="s">
        <v>9</v>
      </c>
      <c r="C11" s="6" t="s">
        <v>30</v>
      </c>
      <c r="D11" s="6" t="s">
        <v>10</v>
      </c>
      <c r="E11" s="6" t="s">
        <v>11</v>
      </c>
      <c r="F11" s="6" t="s">
        <v>136</v>
      </c>
      <c r="G11" s="6" t="s">
        <v>12</v>
      </c>
      <c r="H11" s="6" t="s">
        <v>138</v>
      </c>
      <c r="I11" s="6" t="s">
        <v>13</v>
      </c>
      <c r="J11" s="6" t="s">
        <v>137</v>
      </c>
      <c r="K11" s="6" t="s">
        <v>14</v>
      </c>
      <c r="L11" s="6" t="s">
        <v>15</v>
      </c>
      <c r="M11" s="6" t="s">
        <v>16</v>
      </c>
      <c r="N11" s="6" t="s">
        <v>17</v>
      </c>
      <c r="O11" s="6" t="s">
        <v>18</v>
      </c>
      <c r="P11" s="124" t="s">
        <v>19</v>
      </c>
      <c r="Q11" s="6" t="s">
        <v>20</v>
      </c>
      <c r="R11" s="6" t="s">
        <v>21</v>
      </c>
      <c r="S11" s="6" t="s">
        <v>22</v>
      </c>
      <c r="T11" s="6" t="s">
        <v>198</v>
      </c>
      <c r="U11" s="6" t="s">
        <v>23</v>
      </c>
      <c r="V11" s="6" t="s">
        <v>24</v>
      </c>
      <c r="W11" s="6" t="s">
        <v>25</v>
      </c>
      <c r="X11" s="6" t="s">
        <v>26</v>
      </c>
      <c r="Y11" s="6" t="s">
        <v>27</v>
      </c>
    </row>
    <row r="12" spans="1:25" s="11" customFormat="1" ht="57.75" customHeight="1">
      <c r="A12" s="59" t="s">
        <v>213</v>
      </c>
      <c r="B12" s="12" t="s">
        <v>67</v>
      </c>
      <c r="C12" s="12" t="s">
        <v>88</v>
      </c>
      <c r="D12" s="12" t="s">
        <v>76</v>
      </c>
      <c r="E12" s="59" t="s">
        <v>214</v>
      </c>
      <c r="F12" s="23">
        <v>1000000</v>
      </c>
      <c r="G12" s="40" t="s">
        <v>139</v>
      </c>
      <c r="H12" s="23">
        <v>1000000</v>
      </c>
      <c r="I12" s="12" t="s">
        <v>77</v>
      </c>
      <c r="J12" s="10">
        <v>20</v>
      </c>
      <c r="K12" s="12" t="s">
        <v>71</v>
      </c>
      <c r="L12" s="10">
        <v>5</v>
      </c>
      <c r="M12" s="10">
        <v>5</v>
      </c>
      <c r="N12" s="10">
        <v>5</v>
      </c>
      <c r="O12" s="10">
        <v>5</v>
      </c>
      <c r="P12" s="12" t="s">
        <v>72</v>
      </c>
      <c r="Q12" s="20" t="s">
        <v>64</v>
      </c>
      <c r="R12" s="20" t="s">
        <v>53</v>
      </c>
      <c r="S12" s="40" t="s">
        <v>139</v>
      </c>
      <c r="T12" s="9" t="s">
        <v>63</v>
      </c>
      <c r="U12" s="10" t="s">
        <v>169</v>
      </c>
      <c r="V12" s="23">
        <f>(1000000/20)*J12</f>
        <v>1000000</v>
      </c>
      <c r="W12" s="13" t="s">
        <v>68</v>
      </c>
      <c r="X12" s="13" t="s">
        <v>69</v>
      </c>
      <c r="Y12" s="14" t="s">
        <v>70</v>
      </c>
    </row>
    <row r="13" spans="1:25" s="11" customFormat="1" ht="60" customHeight="1">
      <c r="A13" s="59" t="s">
        <v>213</v>
      </c>
      <c r="B13" s="15" t="s">
        <v>67</v>
      </c>
      <c r="C13" s="12" t="s">
        <v>88</v>
      </c>
      <c r="D13" s="15" t="s">
        <v>76</v>
      </c>
      <c r="E13" s="59" t="s">
        <v>214</v>
      </c>
      <c r="F13" s="24">
        <v>1000000</v>
      </c>
      <c r="G13" s="40" t="s">
        <v>140</v>
      </c>
      <c r="H13" s="24">
        <v>1000000</v>
      </c>
      <c r="I13" s="12" t="s">
        <v>196</v>
      </c>
      <c r="J13" s="10">
        <v>20</v>
      </c>
      <c r="K13" s="15" t="s">
        <v>71</v>
      </c>
      <c r="L13" s="10">
        <v>5</v>
      </c>
      <c r="M13" s="10">
        <v>5</v>
      </c>
      <c r="N13" s="10">
        <v>5</v>
      </c>
      <c r="O13" s="10">
        <v>5</v>
      </c>
      <c r="P13" s="12" t="s">
        <v>73</v>
      </c>
      <c r="Q13" s="20" t="s">
        <v>64</v>
      </c>
      <c r="R13" s="20" t="s">
        <v>53</v>
      </c>
      <c r="S13" s="40" t="s">
        <v>140</v>
      </c>
      <c r="T13" s="9" t="s">
        <v>63</v>
      </c>
      <c r="U13" s="10" t="s">
        <v>169</v>
      </c>
      <c r="V13" s="24">
        <f>(1000000/20)*J13</f>
        <v>1000000</v>
      </c>
      <c r="W13" s="13" t="s">
        <v>68</v>
      </c>
      <c r="X13" s="13" t="s">
        <v>69</v>
      </c>
      <c r="Y13" s="14" t="s">
        <v>70</v>
      </c>
    </row>
    <row r="14" spans="1:25" s="11" customFormat="1" ht="79.5" customHeight="1">
      <c r="A14" s="45" t="s">
        <v>224</v>
      </c>
      <c r="B14" s="22" t="s">
        <v>78</v>
      </c>
      <c r="C14" s="25" t="s">
        <v>89</v>
      </c>
      <c r="D14" s="12" t="s">
        <v>83</v>
      </c>
      <c r="E14" s="45" t="s">
        <v>228</v>
      </c>
      <c r="F14" s="24">
        <v>2000000</v>
      </c>
      <c r="G14" s="40" t="s">
        <v>141</v>
      </c>
      <c r="H14" s="24">
        <v>2000000</v>
      </c>
      <c r="I14" s="12" t="s">
        <v>261</v>
      </c>
      <c r="J14" s="10">
        <v>6</v>
      </c>
      <c r="K14" s="15" t="s">
        <v>71</v>
      </c>
      <c r="L14" s="10">
        <v>0</v>
      </c>
      <c r="M14" s="10">
        <v>0</v>
      </c>
      <c r="N14" s="10">
        <v>6</v>
      </c>
      <c r="O14" s="10">
        <v>0</v>
      </c>
      <c r="P14" s="12" t="s">
        <v>81</v>
      </c>
      <c r="Q14" s="20" t="s">
        <v>64</v>
      </c>
      <c r="R14" s="20" t="s">
        <v>55</v>
      </c>
      <c r="S14" s="40" t="s">
        <v>141</v>
      </c>
      <c r="T14" s="9" t="s">
        <v>63</v>
      </c>
      <c r="U14" s="10" t="s">
        <v>169</v>
      </c>
      <c r="V14" s="24">
        <f>(2000000/6)*J14</f>
        <v>2000000</v>
      </c>
      <c r="W14" s="13" t="s">
        <v>68</v>
      </c>
      <c r="X14" s="13" t="s">
        <v>69</v>
      </c>
      <c r="Y14" s="14" t="s">
        <v>70</v>
      </c>
    </row>
    <row r="15" spans="1:25" s="11" customFormat="1" ht="62.25" customHeight="1">
      <c r="A15" s="45" t="s">
        <v>224</v>
      </c>
      <c r="B15" s="22" t="s">
        <v>78</v>
      </c>
      <c r="C15" s="26" t="s">
        <v>89</v>
      </c>
      <c r="D15" s="12" t="s">
        <v>83</v>
      </c>
      <c r="E15" s="45" t="s">
        <v>228</v>
      </c>
      <c r="F15" s="24">
        <v>25000000</v>
      </c>
      <c r="G15" s="40" t="s">
        <v>142</v>
      </c>
      <c r="H15" s="24">
        <v>25000000</v>
      </c>
      <c r="I15" s="12" t="s">
        <v>197</v>
      </c>
      <c r="J15" s="10">
        <v>125</v>
      </c>
      <c r="K15" s="15" t="s">
        <v>71</v>
      </c>
      <c r="L15" s="10">
        <v>30</v>
      </c>
      <c r="M15" s="10">
        <v>30</v>
      </c>
      <c r="N15" s="10">
        <v>35</v>
      </c>
      <c r="O15" s="10">
        <v>30</v>
      </c>
      <c r="P15" s="12" t="s">
        <v>81</v>
      </c>
      <c r="Q15" s="20" t="s">
        <v>64</v>
      </c>
      <c r="R15" s="20" t="s">
        <v>55</v>
      </c>
      <c r="S15" s="40" t="s">
        <v>142</v>
      </c>
      <c r="T15" s="9" t="s">
        <v>63</v>
      </c>
      <c r="U15" s="10" t="s">
        <v>169</v>
      </c>
      <c r="V15" s="24">
        <f>(25000000/125)*J15</f>
        <v>25000000</v>
      </c>
      <c r="W15" s="13" t="s">
        <v>68</v>
      </c>
      <c r="X15" s="13" t="s">
        <v>69</v>
      </c>
      <c r="Y15" s="14" t="s">
        <v>70</v>
      </c>
    </row>
    <row r="16" spans="1:25" s="11" customFormat="1" ht="105">
      <c r="A16" s="45" t="s">
        <v>224</v>
      </c>
      <c r="B16" s="22" t="s">
        <v>78</v>
      </c>
      <c r="C16" s="26" t="s">
        <v>89</v>
      </c>
      <c r="D16" s="12" t="s">
        <v>83</v>
      </c>
      <c r="E16" s="45" t="s">
        <v>228</v>
      </c>
      <c r="F16" s="24">
        <v>5000000</v>
      </c>
      <c r="G16" s="40" t="s">
        <v>143</v>
      </c>
      <c r="H16" s="24">
        <v>5000000</v>
      </c>
      <c r="I16" s="12" t="s">
        <v>199</v>
      </c>
      <c r="J16" s="10">
        <v>25</v>
      </c>
      <c r="K16" s="15" t="s">
        <v>71</v>
      </c>
      <c r="L16" s="10">
        <v>6</v>
      </c>
      <c r="M16" s="10">
        <v>7</v>
      </c>
      <c r="N16" s="10">
        <v>6</v>
      </c>
      <c r="O16" s="10">
        <v>6</v>
      </c>
      <c r="P16" s="12" t="s">
        <v>81</v>
      </c>
      <c r="Q16" s="20" t="s">
        <v>64</v>
      </c>
      <c r="R16" s="20" t="s">
        <v>55</v>
      </c>
      <c r="S16" s="40" t="s">
        <v>143</v>
      </c>
      <c r="T16" s="9" t="s">
        <v>63</v>
      </c>
      <c r="U16" s="10" t="s">
        <v>169</v>
      </c>
      <c r="V16" s="24">
        <f>(5000000/25)*J16</f>
        <v>5000000</v>
      </c>
      <c r="W16" s="13" t="s">
        <v>68</v>
      </c>
      <c r="X16" s="13" t="s">
        <v>69</v>
      </c>
      <c r="Y16" s="14" t="s">
        <v>70</v>
      </c>
    </row>
    <row r="17" spans="1:25" s="11" customFormat="1" ht="105">
      <c r="A17" s="45" t="s">
        <v>224</v>
      </c>
      <c r="B17" s="22" t="s">
        <v>78</v>
      </c>
      <c r="C17" s="26" t="s">
        <v>89</v>
      </c>
      <c r="D17" s="12" t="s">
        <v>83</v>
      </c>
      <c r="E17" s="45" t="s">
        <v>228</v>
      </c>
      <c r="F17" s="24">
        <v>5000000</v>
      </c>
      <c r="G17" s="40" t="s">
        <v>144</v>
      </c>
      <c r="H17" s="24">
        <v>5000000</v>
      </c>
      <c r="I17" s="12" t="s">
        <v>200</v>
      </c>
      <c r="J17" s="10">
        <v>40</v>
      </c>
      <c r="K17" s="15" t="s">
        <v>71</v>
      </c>
      <c r="L17" s="10">
        <v>10</v>
      </c>
      <c r="M17" s="10">
        <v>10</v>
      </c>
      <c r="N17" s="10">
        <v>10</v>
      </c>
      <c r="O17" s="10">
        <v>10</v>
      </c>
      <c r="P17" s="12" t="s">
        <v>82</v>
      </c>
      <c r="Q17" s="20" t="s">
        <v>64</v>
      </c>
      <c r="R17" s="20" t="s">
        <v>55</v>
      </c>
      <c r="S17" s="40" t="s">
        <v>144</v>
      </c>
      <c r="T17" s="9" t="s">
        <v>63</v>
      </c>
      <c r="U17" s="10" t="s">
        <v>169</v>
      </c>
      <c r="V17" s="24">
        <f>(5000000/40)*J17</f>
        <v>5000000</v>
      </c>
      <c r="W17" s="13" t="s">
        <v>68</v>
      </c>
      <c r="X17" s="13" t="s">
        <v>69</v>
      </c>
      <c r="Y17" s="14" t="s">
        <v>70</v>
      </c>
    </row>
    <row r="18" spans="1:25" s="11" customFormat="1" ht="59.25" customHeight="1">
      <c r="A18" s="12" t="s">
        <v>87</v>
      </c>
      <c r="B18" s="22" t="s">
        <v>84</v>
      </c>
      <c r="C18" s="26" t="s">
        <v>90</v>
      </c>
      <c r="D18" s="12" t="s">
        <v>83</v>
      </c>
      <c r="E18" s="60" t="s">
        <v>215</v>
      </c>
      <c r="F18" s="27">
        <v>15000000</v>
      </c>
      <c r="G18" s="40" t="s">
        <v>145</v>
      </c>
      <c r="H18" s="27">
        <v>15000000</v>
      </c>
      <c r="I18" s="12" t="s">
        <v>91</v>
      </c>
      <c r="J18" s="10">
        <v>150</v>
      </c>
      <c r="K18" s="15" t="s">
        <v>71</v>
      </c>
      <c r="L18" s="10">
        <v>40</v>
      </c>
      <c r="M18" s="10">
        <v>35</v>
      </c>
      <c r="N18" s="10">
        <v>40</v>
      </c>
      <c r="O18" s="10">
        <v>35</v>
      </c>
      <c r="P18" s="12" t="s">
        <v>85</v>
      </c>
      <c r="Q18" s="20" t="s">
        <v>64</v>
      </c>
      <c r="R18" s="20" t="s">
        <v>55</v>
      </c>
      <c r="S18" s="40" t="s">
        <v>145</v>
      </c>
      <c r="T18" s="9" t="s">
        <v>63</v>
      </c>
      <c r="U18" s="10" t="s">
        <v>169</v>
      </c>
      <c r="V18" s="27">
        <f>(15000000/150)*J18</f>
        <v>15000000</v>
      </c>
      <c r="W18" s="13" t="s">
        <v>68</v>
      </c>
      <c r="X18" s="13" t="s">
        <v>69</v>
      </c>
      <c r="Y18" s="14" t="s">
        <v>70</v>
      </c>
    </row>
    <row r="19" spans="1:25" s="11" customFormat="1" ht="57.75" customHeight="1">
      <c r="A19" s="12" t="s">
        <v>87</v>
      </c>
      <c r="B19" s="22" t="s">
        <v>84</v>
      </c>
      <c r="C19" s="26" t="s">
        <v>90</v>
      </c>
      <c r="D19" s="12" t="s">
        <v>83</v>
      </c>
      <c r="E19" s="60" t="s">
        <v>215</v>
      </c>
      <c r="F19" s="27">
        <v>15000000</v>
      </c>
      <c r="G19" s="40" t="s">
        <v>146</v>
      </c>
      <c r="H19" s="27">
        <v>15000000</v>
      </c>
      <c r="I19" s="12" t="s">
        <v>93</v>
      </c>
      <c r="J19" s="10">
        <v>150</v>
      </c>
      <c r="K19" s="15" t="s">
        <v>71</v>
      </c>
      <c r="L19" s="10">
        <v>40</v>
      </c>
      <c r="M19" s="10">
        <v>35</v>
      </c>
      <c r="N19" s="10">
        <v>40</v>
      </c>
      <c r="O19" s="10">
        <v>35</v>
      </c>
      <c r="P19" s="12" t="s">
        <v>85</v>
      </c>
      <c r="Q19" s="20" t="s">
        <v>64</v>
      </c>
      <c r="R19" s="20" t="s">
        <v>55</v>
      </c>
      <c r="S19" s="40" t="s">
        <v>146</v>
      </c>
      <c r="T19" s="9" t="s">
        <v>63</v>
      </c>
      <c r="U19" s="10" t="s">
        <v>169</v>
      </c>
      <c r="V19" s="27">
        <f>(15000000/150)*J19</f>
        <v>15000000</v>
      </c>
      <c r="W19" s="13" t="s">
        <v>68</v>
      </c>
      <c r="X19" s="13" t="s">
        <v>69</v>
      </c>
      <c r="Y19" s="14" t="s">
        <v>70</v>
      </c>
    </row>
    <row r="20" spans="1:25" s="11" customFormat="1" ht="105">
      <c r="A20" s="12" t="s">
        <v>87</v>
      </c>
      <c r="B20" s="22" t="s">
        <v>84</v>
      </c>
      <c r="C20" s="26" t="s">
        <v>90</v>
      </c>
      <c r="D20" s="12" t="s">
        <v>83</v>
      </c>
      <c r="E20" s="60" t="s">
        <v>215</v>
      </c>
      <c r="F20" s="27">
        <v>5000000</v>
      </c>
      <c r="G20" s="40" t="s">
        <v>147</v>
      </c>
      <c r="H20" s="27">
        <v>5000000</v>
      </c>
      <c r="I20" s="12" t="s">
        <v>92</v>
      </c>
      <c r="J20" s="10">
        <v>50</v>
      </c>
      <c r="K20" s="15" t="s">
        <v>71</v>
      </c>
      <c r="L20" s="10">
        <v>10</v>
      </c>
      <c r="M20" s="10">
        <v>15</v>
      </c>
      <c r="N20" s="10">
        <v>15</v>
      </c>
      <c r="O20" s="10">
        <v>10</v>
      </c>
      <c r="P20" s="12" t="s">
        <v>85</v>
      </c>
      <c r="Q20" s="20" t="s">
        <v>64</v>
      </c>
      <c r="R20" s="20" t="s">
        <v>55</v>
      </c>
      <c r="S20" s="40" t="s">
        <v>147</v>
      </c>
      <c r="T20" s="9" t="s">
        <v>63</v>
      </c>
      <c r="U20" s="10" t="s">
        <v>169</v>
      </c>
      <c r="V20" s="27">
        <f>(5000000/50)*J20</f>
        <v>5000000</v>
      </c>
      <c r="W20" s="13" t="s">
        <v>68</v>
      </c>
      <c r="X20" s="13" t="s">
        <v>69</v>
      </c>
      <c r="Y20" s="14" t="s">
        <v>70</v>
      </c>
    </row>
    <row r="21" spans="1:25" s="11" customFormat="1" ht="105">
      <c r="A21" s="12" t="s">
        <v>87</v>
      </c>
      <c r="B21" s="22" t="s">
        <v>84</v>
      </c>
      <c r="C21" s="26" t="s">
        <v>90</v>
      </c>
      <c r="D21" s="12" t="s">
        <v>83</v>
      </c>
      <c r="E21" s="60" t="s">
        <v>215</v>
      </c>
      <c r="F21" s="27">
        <v>7500000</v>
      </c>
      <c r="G21" s="40" t="s">
        <v>148</v>
      </c>
      <c r="H21" s="27">
        <v>7500000</v>
      </c>
      <c r="I21" s="12" t="s">
        <v>201</v>
      </c>
      <c r="J21" s="10">
        <v>50</v>
      </c>
      <c r="K21" s="15" t="s">
        <v>71</v>
      </c>
      <c r="L21" s="10">
        <v>10</v>
      </c>
      <c r="M21" s="10">
        <v>15</v>
      </c>
      <c r="N21" s="10">
        <v>15</v>
      </c>
      <c r="O21" s="10">
        <v>10</v>
      </c>
      <c r="P21" s="12" t="s">
        <v>86</v>
      </c>
      <c r="Q21" s="20" t="s">
        <v>64</v>
      </c>
      <c r="R21" s="20" t="s">
        <v>55</v>
      </c>
      <c r="S21" s="40" t="s">
        <v>148</v>
      </c>
      <c r="T21" s="9" t="s">
        <v>63</v>
      </c>
      <c r="U21" s="10" t="s">
        <v>169</v>
      </c>
      <c r="V21" s="27">
        <f>(7500000/50)*J21</f>
        <v>7500000</v>
      </c>
      <c r="W21" s="13" t="s">
        <v>68</v>
      </c>
      <c r="X21" s="13" t="s">
        <v>69</v>
      </c>
      <c r="Y21" s="14" t="s">
        <v>70</v>
      </c>
    </row>
    <row r="22" spans="1:25" s="11" customFormat="1" ht="105">
      <c r="A22" s="12" t="s">
        <v>87</v>
      </c>
      <c r="B22" s="22" t="s">
        <v>84</v>
      </c>
      <c r="C22" s="26" t="s">
        <v>90</v>
      </c>
      <c r="D22" s="12" t="s">
        <v>83</v>
      </c>
      <c r="E22" s="60" t="s">
        <v>215</v>
      </c>
      <c r="F22" s="27">
        <v>7500000</v>
      </c>
      <c r="G22" s="40" t="s">
        <v>149</v>
      </c>
      <c r="H22" s="27">
        <v>7500000</v>
      </c>
      <c r="I22" s="12" t="s">
        <v>202</v>
      </c>
      <c r="J22" s="10">
        <v>50</v>
      </c>
      <c r="K22" s="15" t="s">
        <v>71</v>
      </c>
      <c r="L22" s="10">
        <v>10</v>
      </c>
      <c r="M22" s="10">
        <v>15</v>
      </c>
      <c r="N22" s="10">
        <v>15</v>
      </c>
      <c r="O22" s="10">
        <v>10</v>
      </c>
      <c r="P22" s="12" t="s">
        <v>86</v>
      </c>
      <c r="Q22" s="20" t="s">
        <v>64</v>
      </c>
      <c r="R22" s="20" t="s">
        <v>55</v>
      </c>
      <c r="S22" s="40" t="s">
        <v>149</v>
      </c>
      <c r="T22" s="9" t="s">
        <v>63</v>
      </c>
      <c r="U22" s="10" t="s">
        <v>169</v>
      </c>
      <c r="V22" s="27">
        <f>(7500000/50)*J22</f>
        <v>7500000</v>
      </c>
      <c r="W22" s="13" t="s">
        <v>68</v>
      </c>
      <c r="X22" s="13" t="s">
        <v>69</v>
      </c>
      <c r="Y22" s="14" t="s">
        <v>70</v>
      </c>
    </row>
    <row r="23" spans="1:25" s="11" customFormat="1" ht="105">
      <c r="A23" s="45" t="s">
        <v>219</v>
      </c>
      <c r="B23" s="28" t="s">
        <v>94</v>
      </c>
      <c r="C23" s="28" t="s">
        <v>97</v>
      </c>
      <c r="D23" s="12" t="s">
        <v>83</v>
      </c>
      <c r="E23" s="45" t="s">
        <v>220</v>
      </c>
      <c r="F23" s="27">
        <v>12000000</v>
      </c>
      <c r="G23" s="40" t="s">
        <v>150</v>
      </c>
      <c r="H23" s="27">
        <v>12000000</v>
      </c>
      <c r="I23" s="12" t="s">
        <v>98</v>
      </c>
      <c r="J23" s="10">
        <v>80</v>
      </c>
      <c r="K23" s="15" t="s">
        <v>71</v>
      </c>
      <c r="L23" s="10">
        <v>25</v>
      </c>
      <c r="M23" s="10">
        <v>25</v>
      </c>
      <c r="N23" s="10">
        <v>25</v>
      </c>
      <c r="O23" s="10">
        <v>25</v>
      </c>
      <c r="P23" s="12" t="s">
        <v>95</v>
      </c>
      <c r="Q23" s="20" t="s">
        <v>65</v>
      </c>
      <c r="R23" s="20" t="s">
        <v>54</v>
      </c>
      <c r="S23" s="40" t="s">
        <v>150</v>
      </c>
      <c r="T23" s="9" t="s">
        <v>63</v>
      </c>
      <c r="U23" s="10" t="s">
        <v>169</v>
      </c>
      <c r="V23" s="27">
        <f>(12000000/80)*J23</f>
        <v>12000000</v>
      </c>
      <c r="W23" s="13" t="s">
        <v>68</v>
      </c>
      <c r="X23" s="13" t="s">
        <v>69</v>
      </c>
      <c r="Y23" s="14" t="s">
        <v>70</v>
      </c>
    </row>
    <row r="24" spans="1:25" s="11" customFormat="1" ht="105">
      <c r="A24" s="45" t="s">
        <v>219</v>
      </c>
      <c r="B24" s="28" t="s">
        <v>94</v>
      </c>
      <c r="C24" s="28" t="s">
        <v>97</v>
      </c>
      <c r="D24" s="12" t="s">
        <v>83</v>
      </c>
      <c r="E24" s="45" t="s">
        <v>220</v>
      </c>
      <c r="F24" s="27">
        <v>3000000</v>
      </c>
      <c r="G24" s="40" t="s">
        <v>151</v>
      </c>
      <c r="H24" s="27">
        <v>3000000</v>
      </c>
      <c r="I24" s="12" t="s">
        <v>100</v>
      </c>
      <c r="J24" s="10">
        <v>1</v>
      </c>
      <c r="K24" s="15" t="s">
        <v>71</v>
      </c>
      <c r="L24" s="10">
        <v>0</v>
      </c>
      <c r="M24" s="10">
        <v>0</v>
      </c>
      <c r="N24" s="10">
        <v>1</v>
      </c>
      <c r="O24" s="10">
        <v>0</v>
      </c>
      <c r="P24" s="12" t="s">
        <v>95</v>
      </c>
      <c r="Q24" s="20" t="s">
        <v>65</v>
      </c>
      <c r="R24" s="20" t="s">
        <v>54</v>
      </c>
      <c r="S24" s="40" t="s">
        <v>151</v>
      </c>
      <c r="T24" s="9" t="s">
        <v>63</v>
      </c>
      <c r="U24" s="10" t="s">
        <v>169</v>
      </c>
      <c r="V24" s="27">
        <f>(3000000/1)*J24</f>
        <v>3000000</v>
      </c>
      <c r="W24" s="13" t="s">
        <v>68</v>
      </c>
      <c r="X24" s="13" t="s">
        <v>69</v>
      </c>
      <c r="Y24" s="14" t="s">
        <v>70</v>
      </c>
    </row>
    <row r="25" spans="1:25" s="11" customFormat="1" ht="105">
      <c r="A25" s="45" t="s">
        <v>219</v>
      </c>
      <c r="B25" s="28" t="s">
        <v>94</v>
      </c>
      <c r="C25" s="28" t="s">
        <v>97</v>
      </c>
      <c r="D25" s="12" t="s">
        <v>83</v>
      </c>
      <c r="E25" s="45" t="s">
        <v>220</v>
      </c>
      <c r="F25" s="27">
        <v>8000000</v>
      </c>
      <c r="G25" s="40" t="s">
        <v>152</v>
      </c>
      <c r="H25" s="27">
        <v>8000000</v>
      </c>
      <c r="I25" s="12" t="s">
        <v>203</v>
      </c>
      <c r="J25" s="10">
        <v>100</v>
      </c>
      <c r="K25" s="15" t="s">
        <v>71</v>
      </c>
      <c r="L25" s="10">
        <v>25</v>
      </c>
      <c r="M25" s="10">
        <v>25</v>
      </c>
      <c r="N25" s="10">
        <v>25</v>
      </c>
      <c r="O25" s="10">
        <v>25</v>
      </c>
      <c r="P25" s="12" t="s">
        <v>96</v>
      </c>
      <c r="Q25" s="20" t="s">
        <v>64</v>
      </c>
      <c r="R25" s="20" t="s">
        <v>55</v>
      </c>
      <c r="S25" s="40" t="s">
        <v>152</v>
      </c>
      <c r="T25" s="9" t="s">
        <v>63</v>
      </c>
      <c r="U25" s="10" t="s">
        <v>169</v>
      </c>
      <c r="V25" s="27">
        <f>(8000000/100)*J25</f>
        <v>8000000</v>
      </c>
      <c r="W25" s="13" t="s">
        <v>68</v>
      </c>
      <c r="X25" s="13" t="s">
        <v>69</v>
      </c>
      <c r="Y25" s="14" t="s">
        <v>70</v>
      </c>
    </row>
    <row r="26" spans="1:25" s="11" customFormat="1" ht="105">
      <c r="A26" s="45" t="s">
        <v>219</v>
      </c>
      <c r="B26" s="28" t="s">
        <v>94</v>
      </c>
      <c r="C26" s="28" t="s">
        <v>97</v>
      </c>
      <c r="D26" s="12" t="s">
        <v>83</v>
      </c>
      <c r="E26" s="45" t="s">
        <v>220</v>
      </c>
      <c r="F26" s="27">
        <v>2000000</v>
      </c>
      <c r="G26" s="40" t="s">
        <v>153</v>
      </c>
      <c r="H26" s="27">
        <v>2000000</v>
      </c>
      <c r="I26" s="12" t="s">
        <v>99</v>
      </c>
      <c r="J26" s="10">
        <v>10</v>
      </c>
      <c r="K26" s="15" t="s">
        <v>71</v>
      </c>
      <c r="L26" s="10">
        <v>3</v>
      </c>
      <c r="M26" s="10">
        <v>4</v>
      </c>
      <c r="N26" s="10">
        <v>3</v>
      </c>
      <c r="O26" s="10">
        <v>3</v>
      </c>
      <c r="P26" s="12" t="s">
        <v>96</v>
      </c>
      <c r="Q26" s="20" t="s">
        <v>64</v>
      </c>
      <c r="R26" s="20" t="s">
        <v>55</v>
      </c>
      <c r="S26" s="40" t="s">
        <v>153</v>
      </c>
      <c r="T26" s="9" t="s">
        <v>63</v>
      </c>
      <c r="U26" s="10" t="s">
        <v>169</v>
      </c>
      <c r="V26" s="27">
        <f>(2000000/10)*J26</f>
        <v>2000000</v>
      </c>
      <c r="W26" s="13" t="s">
        <v>68</v>
      </c>
      <c r="X26" s="13" t="s">
        <v>69</v>
      </c>
      <c r="Y26" s="14" t="s">
        <v>70</v>
      </c>
    </row>
    <row r="27" spans="1:25" s="11" customFormat="1" ht="105">
      <c r="A27" s="45" t="s">
        <v>221</v>
      </c>
      <c r="B27" s="29" t="s">
        <v>33</v>
      </c>
      <c r="C27" s="12" t="s">
        <v>101</v>
      </c>
      <c r="D27" s="12" t="s">
        <v>83</v>
      </c>
      <c r="E27" s="30" t="s">
        <v>43</v>
      </c>
      <c r="F27" s="27">
        <v>10000000</v>
      </c>
      <c r="G27" s="40" t="s">
        <v>154</v>
      </c>
      <c r="H27" s="27">
        <v>10000000</v>
      </c>
      <c r="I27" s="12" t="s">
        <v>104</v>
      </c>
      <c r="J27" s="10">
        <v>100</v>
      </c>
      <c r="K27" s="15" t="s">
        <v>71</v>
      </c>
      <c r="L27" s="10">
        <v>50</v>
      </c>
      <c r="M27" s="10">
        <v>50</v>
      </c>
      <c r="N27" s="10">
        <v>50</v>
      </c>
      <c r="O27" s="10">
        <v>50</v>
      </c>
      <c r="P27" s="10" t="s">
        <v>102</v>
      </c>
      <c r="Q27" s="20" t="s">
        <v>64</v>
      </c>
      <c r="R27" s="20" t="s">
        <v>55</v>
      </c>
      <c r="S27" s="40" t="s">
        <v>154</v>
      </c>
      <c r="T27" s="9" t="s">
        <v>63</v>
      </c>
      <c r="U27" s="10" t="s">
        <v>169</v>
      </c>
      <c r="V27" s="27">
        <f>(10000000/100)*J27</f>
        <v>10000000</v>
      </c>
      <c r="W27" s="13" t="s">
        <v>68</v>
      </c>
      <c r="X27" s="13" t="s">
        <v>69</v>
      </c>
      <c r="Y27" s="14" t="s">
        <v>70</v>
      </c>
    </row>
    <row r="28" spans="1:25" s="11" customFormat="1" ht="105">
      <c r="A28" s="45" t="s">
        <v>221</v>
      </c>
      <c r="B28" s="29" t="s">
        <v>33</v>
      </c>
      <c r="C28" s="12" t="s">
        <v>101</v>
      </c>
      <c r="D28" s="12" t="s">
        <v>83</v>
      </c>
      <c r="E28" s="30" t="s">
        <v>43</v>
      </c>
      <c r="F28" s="27">
        <v>2000000</v>
      </c>
      <c r="G28" s="40" t="s">
        <v>155</v>
      </c>
      <c r="H28" s="27">
        <v>2000000</v>
      </c>
      <c r="I28" s="12" t="s">
        <v>105</v>
      </c>
      <c r="J28" s="10">
        <v>2</v>
      </c>
      <c r="K28" s="15" t="s">
        <v>71</v>
      </c>
      <c r="L28" s="10">
        <v>0</v>
      </c>
      <c r="M28" s="10">
        <v>0</v>
      </c>
      <c r="N28" s="10">
        <v>0</v>
      </c>
      <c r="O28" s="10">
        <v>2</v>
      </c>
      <c r="P28" s="10" t="s">
        <v>102</v>
      </c>
      <c r="Q28" s="20" t="s">
        <v>64</v>
      </c>
      <c r="R28" s="20" t="s">
        <v>55</v>
      </c>
      <c r="S28" s="40" t="s">
        <v>155</v>
      </c>
      <c r="T28" s="9" t="s">
        <v>63</v>
      </c>
      <c r="U28" s="10" t="s">
        <v>169</v>
      </c>
      <c r="V28" s="27">
        <f>(2000000/2)*J28</f>
        <v>2000000</v>
      </c>
      <c r="W28" s="13" t="s">
        <v>68</v>
      </c>
      <c r="X28" s="13" t="s">
        <v>69</v>
      </c>
      <c r="Y28" s="14" t="s">
        <v>70</v>
      </c>
    </row>
    <row r="29" spans="1:25" s="11" customFormat="1" ht="105">
      <c r="A29" s="45" t="s">
        <v>221</v>
      </c>
      <c r="B29" s="29" t="s">
        <v>33</v>
      </c>
      <c r="C29" s="12" t="s">
        <v>101</v>
      </c>
      <c r="D29" s="12" t="s">
        <v>83</v>
      </c>
      <c r="E29" s="30" t="s">
        <v>44</v>
      </c>
      <c r="F29" s="27">
        <v>2000000</v>
      </c>
      <c r="G29" s="40" t="s">
        <v>156</v>
      </c>
      <c r="H29" s="27">
        <v>2000000</v>
      </c>
      <c r="I29" s="12" t="s">
        <v>204</v>
      </c>
      <c r="J29" s="10">
        <v>40</v>
      </c>
      <c r="K29" s="15" t="s">
        <v>71</v>
      </c>
      <c r="L29" s="10">
        <v>10</v>
      </c>
      <c r="M29" s="10">
        <v>10</v>
      </c>
      <c r="N29" s="10">
        <v>10</v>
      </c>
      <c r="O29" s="10">
        <v>10</v>
      </c>
      <c r="P29" s="10" t="s">
        <v>103</v>
      </c>
      <c r="Q29" s="20" t="s">
        <v>64</v>
      </c>
      <c r="R29" s="20" t="s">
        <v>55</v>
      </c>
      <c r="S29" s="40" t="s">
        <v>156</v>
      </c>
      <c r="T29" s="9" t="s">
        <v>63</v>
      </c>
      <c r="U29" s="10" t="s">
        <v>169</v>
      </c>
      <c r="V29" s="27">
        <f>(2000000/40)*J29</f>
        <v>2000000</v>
      </c>
      <c r="W29" s="13" t="s">
        <v>68</v>
      </c>
      <c r="X29" s="13" t="s">
        <v>69</v>
      </c>
      <c r="Y29" s="14" t="s">
        <v>70</v>
      </c>
    </row>
    <row r="30" spans="1:25" s="11" customFormat="1" ht="93.75" customHeight="1">
      <c r="A30" s="45" t="s">
        <v>229</v>
      </c>
      <c r="B30" s="29" t="s">
        <v>34</v>
      </c>
      <c r="C30" s="28" t="s">
        <v>106</v>
      </c>
      <c r="D30" s="12" t="s">
        <v>83</v>
      </c>
      <c r="E30" s="45" t="s">
        <v>225</v>
      </c>
      <c r="F30" s="27">
        <v>3000000</v>
      </c>
      <c r="G30" s="40" t="s">
        <v>157</v>
      </c>
      <c r="H30" s="27">
        <v>3000000</v>
      </c>
      <c r="I30" s="12" t="s">
        <v>205</v>
      </c>
      <c r="J30" s="10">
        <v>30</v>
      </c>
      <c r="K30" s="15" t="s">
        <v>71</v>
      </c>
      <c r="L30" s="10">
        <v>8</v>
      </c>
      <c r="M30" s="10">
        <v>8</v>
      </c>
      <c r="N30" s="10">
        <v>7</v>
      </c>
      <c r="O30" s="10">
        <v>7</v>
      </c>
      <c r="P30" s="12" t="s">
        <v>108</v>
      </c>
      <c r="Q30" s="20" t="s">
        <v>64</v>
      </c>
      <c r="R30" s="20" t="s">
        <v>55</v>
      </c>
      <c r="S30" s="40" t="s">
        <v>157</v>
      </c>
      <c r="T30" s="9" t="s">
        <v>63</v>
      </c>
      <c r="U30" s="10" t="s">
        <v>169</v>
      </c>
      <c r="V30" s="27">
        <f>(3000000/30)*J30</f>
        <v>3000000</v>
      </c>
      <c r="W30" s="13" t="s">
        <v>68</v>
      </c>
      <c r="X30" s="13" t="s">
        <v>69</v>
      </c>
      <c r="Y30" s="14" t="s">
        <v>70</v>
      </c>
    </row>
    <row r="31" spans="1:25" s="11" customFormat="1" ht="105">
      <c r="A31" s="45" t="s">
        <v>229</v>
      </c>
      <c r="B31" s="29" t="s">
        <v>34</v>
      </c>
      <c r="C31" s="28" t="s">
        <v>106</v>
      </c>
      <c r="D31" s="12" t="s">
        <v>83</v>
      </c>
      <c r="E31" s="45" t="s">
        <v>225</v>
      </c>
      <c r="F31" s="27">
        <v>1000000</v>
      </c>
      <c r="G31" s="40" t="s">
        <v>158</v>
      </c>
      <c r="H31" s="27">
        <v>1000000</v>
      </c>
      <c r="I31" s="12" t="s">
        <v>107</v>
      </c>
      <c r="J31" s="10">
        <v>1</v>
      </c>
      <c r="K31" s="15" t="s">
        <v>71</v>
      </c>
      <c r="L31" s="10">
        <v>1</v>
      </c>
      <c r="M31" s="10">
        <v>0</v>
      </c>
      <c r="N31" s="10">
        <v>0</v>
      </c>
      <c r="O31" s="10">
        <v>0</v>
      </c>
      <c r="P31" s="12" t="s">
        <v>109</v>
      </c>
      <c r="Q31" s="20" t="s">
        <v>64</v>
      </c>
      <c r="R31" s="20" t="s">
        <v>55</v>
      </c>
      <c r="S31" s="40" t="s">
        <v>158</v>
      </c>
      <c r="T31" s="9" t="s">
        <v>63</v>
      </c>
      <c r="U31" s="10" t="s">
        <v>169</v>
      </c>
      <c r="V31" s="27">
        <f>(1000000/1)*J31</f>
        <v>1000000</v>
      </c>
      <c r="W31" s="13" t="s">
        <v>68</v>
      </c>
      <c r="X31" s="13" t="s">
        <v>69</v>
      </c>
      <c r="Y31" s="14" t="s">
        <v>70</v>
      </c>
    </row>
    <row r="32" spans="1:25" s="11" customFormat="1" ht="105">
      <c r="A32" s="45" t="s">
        <v>229</v>
      </c>
      <c r="B32" s="29" t="s">
        <v>34</v>
      </c>
      <c r="C32" s="28" t="s">
        <v>106</v>
      </c>
      <c r="D32" s="12" t="s">
        <v>83</v>
      </c>
      <c r="E32" s="45" t="s">
        <v>225</v>
      </c>
      <c r="F32" s="27">
        <v>4000000</v>
      </c>
      <c r="G32" s="40" t="s">
        <v>159</v>
      </c>
      <c r="H32" s="27">
        <v>4000000</v>
      </c>
      <c r="I32" s="12" t="s">
        <v>110</v>
      </c>
      <c r="J32" s="10">
        <v>40</v>
      </c>
      <c r="K32" s="15" t="s">
        <v>71</v>
      </c>
      <c r="L32" s="10">
        <v>10</v>
      </c>
      <c r="M32" s="10">
        <v>10</v>
      </c>
      <c r="N32" s="10">
        <v>10</v>
      </c>
      <c r="O32" s="10">
        <v>10</v>
      </c>
      <c r="P32" s="12" t="s">
        <v>109</v>
      </c>
      <c r="Q32" s="20" t="s">
        <v>64</v>
      </c>
      <c r="R32" s="20" t="s">
        <v>55</v>
      </c>
      <c r="S32" s="40" t="s">
        <v>159</v>
      </c>
      <c r="T32" s="9" t="s">
        <v>63</v>
      </c>
      <c r="U32" s="10" t="s">
        <v>169</v>
      </c>
      <c r="V32" s="27">
        <f>(4000000/40)*J32</f>
        <v>4000000</v>
      </c>
      <c r="W32" s="13" t="s">
        <v>68</v>
      </c>
      <c r="X32" s="13" t="s">
        <v>69</v>
      </c>
      <c r="Y32" s="14" t="s">
        <v>70</v>
      </c>
    </row>
    <row r="33" spans="1:25" s="11" customFormat="1" ht="105">
      <c r="A33" s="45" t="s">
        <v>217</v>
      </c>
      <c r="B33" s="29" t="s">
        <v>35</v>
      </c>
      <c r="C33" s="28" t="s">
        <v>120</v>
      </c>
      <c r="D33" s="12" t="s">
        <v>83</v>
      </c>
      <c r="E33" s="45" t="s">
        <v>216</v>
      </c>
      <c r="F33" s="27">
        <v>1000000</v>
      </c>
      <c r="G33" s="40" t="s">
        <v>160</v>
      </c>
      <c r="H33" s="27">
        <v>1000000</v>
      </c>
      <c r="I33" s="12" t="s">
        <v>121</v>
      </c>
      <c r="J33" s="10">
        <v>1</v>
      </c>
      <c r="K33" s="15" t="s">
        <v>71</v>
      </c>
      <c r="L33" s="10">
        <v>0</v>
      </c>
      <c r="M33" s="10">
        <v>0</v>
      </c>
      <c r="N33" s="10">
        <v>1</v>
      </c>
      <c r="O33" s="10">
        <v>0</v>
      </c>
      <c r="P33" s="12" t="s">
        <v>123</v>
      </c>
      <c r="Q33" s="20" t="s">
        <v>64</v>
      </c>
      <c r="R33" s="20" t="s">
        <v>55</v>
      </c>
      <c r="S33" s="40" t="s">
        <v>160</v>
      </c>
      <c r="T33" s="9" t="s">
        <v>63</v>
      </c>
      <c r="U33" s="10" t="s">
        <v>169</v>
      </c>
      <c r="V33" s="27">
        <f>(1000000/1)*J33</f>
        <v>1000000</v>
      </c>
      <c r="W33" s="13" t="s">
        <v>68</v>
      </c>
      <c r="X33" s="13" t="s">
        <v>69</v>
      </c>
      <c r="Y33" s="14" t="s">
        <v>70</v>
      </c>
    </row>
    <row r="34" spans="1:25" s="11" customFormat="1" ht="105">
      <c r="A34" s="45" t="s">
        <v>217</v>
      </c>
      <c r="B34" s="29" t="s">
        <v>35</v>
      </c>
      <c r="C34" s="28" t="s">
        <v>120</v>
      </c>
      <c r="D34" s="12" t="s">
        <v>83</v>
      </c>
      <c r="E34" s="45" t="s">
        <v>216</v>
      </c>
      <c r="F34" s="27">
        <v>1000000</v>
      </c>
      <c r="G34" s="40" t="s">
        <v>161</v>
      </c>
      <c r="H34" s="27">
        <v>1000000</v>
      </c>
      <c r="I34" s="12" t="s">
        <v>122</v>
      </c>
      <c r="J34" s="10">
        <v>1</v>
      </c>
      <c r="K34" s="15" t="s">
        <v>71</v>
      </c>
      <c r="L34" s="10">
        <v>0</v>
      </c>
      <c r="M34" s="10">
        <v>0</v>
      </c>
      <c r="N34" s="10">
        <v>1</v>
      </c>
      <c r="O34" s="10">
        <v>0</v>
      </c>
      <c r="P34" s="12" t="s">
        <v>124</v>
      </c>
      <c r="Q34" s="20" t="s">
        <v>64</v>
      </c>
      <c r="R34" s="20" t="s">
        <v>55</v>
      </c>
      <c r="S34" s="40" t="s">
        <v>161</v>
      </c>
      <c r="T34" s="9" t="s">
        <v>63</v>
      </c>
      <c r="U34" s="10" t="s">
        <v>169</v>
      </c>
      <c r="V34" s="27">
        <f>(1000000/1)*J34</f>
        <v>1000000</v>
      </c>
      <c r="W34" s="13" t="s">
        <v>68</v>
      </c>
      <c r="X34" s="13" t="s">
        <v>69</v>
      </c>
      <c r="Y34" s="14" t="s">
        <v>70</v>
      </c>
    </row>
    <row r="35" spans="1:25" s="11" customFormat="1" ht="105">
      <c r="A35" s="48" t="s">
        <v>218</v>
      </c>
      <c r="B35" s="31" t="s">
        <v>36</v>
      </c>
      <c r="C35" s="12" t="s">
        <v>111</v>
      </c>
      <c r="D35" s="12" t="s">
        <v>83</v>
      </c>
      <c r="E35" s="48" t="s">
        <v>226</v>
      </c>
      <c r="F35" s="27">
        <v>1000000</v>
      </c>
      <c r="G35" s="40" t="s">
        <v>162</v>
      </c>
      <c r="H35" s="27">
        <v>1000000</v>
      </c>
      <c r="I35" s="12" t="s">
        <v>112</v>
      </c>
      <c r="J35" s="10">
        <v>10</v>
      </c>
      <c r="K35" s="15" t="s">
        <v>71</v>
      </c>
      <c r="L35" s="10">
        <v>0</v>
      </c>
      <c r="M35" s="10">
        <v>0</v>
      </c>
      <c r="N35" s="10">
        <v>5</v>
      </c>
      <c r="O35" s="10">
        <v>5</v>
      </c>
      <c r="P35" s="12" t="s">
        <v>113</v>
      </c>
      <c r="Q35" s="20" t="s">
        <v>64</v>
      </c>
      <c r="R35" s="20" t="s">
        <v>55</v>
      </c>
      <c r="S35" s="40" t="s">
        <v>162</v>
      </c>
      <c r="T35" s="9" t="s">
        <v>63</v>
      </c>
      <c r="U35" s="10" t="s">
        <v>169</v>
      </c>
      <c r="V35" s="27">
        <f>(1000000/10)*J35</f>
        <v>1000000</v>
      </c>
      <c r="W35" s="13" t="s">
        <v>68</v>
      </c>
      <c r="X35" s="13" t="s">
        <v>69</v>
      </c>
      <c r="Y35" s="14" t="s">
        <v>70</v>
      </c>
    </row>
    <row r="36" spans="1:25" s="11" customFormat="1" ht="105">
      <c r="A36" s="48" t="s">
        <v>218</v>
      </c>
      <c r="B36" s="31" t="s">
        <v>36</v>
      </c>
      <c r="C36" s="12" t="s">
        <v>111</v>
      </c>
      <c r="D36" s="12" t="s">
        <v>83</v>
      </c>
      <c r="E36" s="48" t="s">
        <v>226</v>
      </c>
      <c r="F36" s="27">
        <v>1000000</v>
      </c>
      <c r="G36" s="40" t="s">
        <v>163</v>
      </c>
      <c r="H36" s="27">
        <v>1000000</v>
      </c>
      <c r="I36" s="12" t="s">
        <v>237</v>
      </c>
      <c r="J36" s="10">
        <v>10</v>
      </c>
      <c r="K36" s="15" t="s">
        <v>71</v>
      </c>
      <c r="L36" s="10">
        <v>0</v>
      </c>
      <c r="M36" s="10">
        <v>0</v>
      </c>
      <c r="N36" s="10">
        <v>5</v>
      </c>
      <c r="O36" s="10">
        <v>5</v>
      </c>
      <c r="P36" s="12" t="s">
        <v>113</v>
      </c>
      <c r="Q36" s="20" t="s">
        <v>64</v>
      </c>
      <c r="R36" s="20" t="s">
        <v>55</v>
      </c>
      <c r="S36" s="40" t="s">
        <v>163</v>
      </c>
      <c r="T36" s="9" t="s">
        <v>63</v>
      </c>
      <c r="U36" s="10" t="s">
        <v>169</v>
      </c>
      <c r="V36" s="27">
        <f>(1000000/10)*J36</f>
        <v>1000000</v>
      </c>
      <c r="W36" s="13" t="s">
        <v>68</v>
      </c>
      <c r="X36" s="13" t="s">
        <v>69</v>
      </c>
      <c r="Y36" s="14" t="s">
        <v>70</v>
      </c>
    </row>
    <row r="37" spans="1:25" s="11" customFormat="1" ht="105">
      <c r="A37" s="45" t="s">
        <v>222</v>
      </c>
      <c r="B37" s="29" t="s">
        <v>37</v>
      </c>
      <c r="C37" s="12" t="s">
        <v>114</v>
      </c>
      <c r="D37" s="12" t="s">
        <v>83</v>
      </c>
      <c r="E37" s="45" t="s">
        <v>223</v>
      </c>
      <c r="F37" s="27">
        <v>9000000</v>
      </c>
      <c r="G37" s="40" t="s">
        <v>164</v>
      </c>
      <c r="H37" s="27">
        <v>9000000</v>
      </c>
      <c r="I37" s="12" t="s">
        <v>119</v>
      </c>
      <c r="J37" s="10">
        <v>90</v>
      </c>
      <c r="K37" s="15" t="s">
        <v>71</v>
      </c>
      <c r="L37" s="10">
        <v>25</v>
      </c>
      <c r="M37" s="10">
        <v>25</v>
      </c>
      <c r="N37" s="10">
        <v>20</v>
      </c>
      <c r="O37" s="10">
        <v>20</v>
      </c>
      <c r="P37" s="126" t="s">
        <v>117</v>
      </c>
      <c r="Q37" s="20" t="s">
        <v>64</v>
      </c>
      <c r="R37" s="20" t="s">
        <v>55</v>
      </c>
      <c r="S37" s="40" t="s">
        <v>164</v>
      </c>
      <c r="T37" s="9" t="s">
        <v>63</v>
      </c>
      <c r="U37" s="10" t="s">
        <v>169</v>
      </c>
      <c r="V37" s="27">
        <f>(9000000/90)*J37</f>
        <v>9000000</v>
      </c>
      <c r="W37" s="13" t="s">
        <v>68</v>
      </c>
      <c r="X37" s="13" t="s">
        <v>69</v>
      </c>
      <c r="Y37" s="14" t="s">
        <v>70</v>
      </c>
    </row>
    <row r="38" spans="1:25" s="11" customFormat="1" ht="105">
      <c r="A38" s="45" t="s">
        <v>222</v>
      </c>
      <c r="B38" s="29" t="s">
        <v>37</v>
      </c>
      <c r="C38" s="12" t="s">
        <v>114</v>
      </c>
      <c r="D38" s="12" t="s">
        <v>83</v>
      </c>
      <c r="E38" s="45" t="s">
        <v>223</v>
      </c>
      <c r="F38" s="27">
        <v>4500000</v>
      </c>
      <c r="G38" s="40" t="s">
        <v>165</v>
      </c>
      <c r="H38" s="27">
        <v>4500000</v>
      </c>
      <c r="I38" s="12" t="s">
        <v>206</v>
      </c>
      <c r="J38" s="129">
        <v>45</v>
      </c>
      <c r="K38" s="15" t="s">
        <v>71</v>
      </c>
      <c r="L38" s="10">
        <v>25</v>
      </c>
      <c r="M38" s="10">
        <v>25</v>
      </c>
      <c r="N38" s="10">
        <v>20</v>
      </c>
      <c r="O38" s="10">
        <v>20</v>
      </c>
      <c r="P38" s="126" t="s">
        <v>117</v>
      </c>
      <c r="Q38" s="20" t="s">
        <v>65</v>
      </c>
      <c r="R38" s="20" t="s">
        <v>59</v>
      </c>
      <c r="S38" s="40" t="s">
        <v>165</v>
      </c>
      <c r="T38" s="9" t="s">
        <v>63</v>
      </c>
      <c r="U38" s="10" t="s">
        <v>169</v>
      </c>
      <c r="V38" s="27">
        <f>(4500000/45)*J38</f>
        <v>4500000</v>
      </c>
      <c r="W38" s="13" t="s">
        <v>68</v>
      </c>
      <c r="X38" s="13" t="s">
        <v>69</v>
      </c>
      <c r="Y38" s="14" t="s">
        <v>70</v>
      </c>
    </row>
    <row r="39" spans="1:25" s="11" customFormat="1" ht="105">
      <c r="A39" s="45" t="s">
        <v>222</v>
      </c>
      <c r="B39" s="29" t="s">
        <v>37</v>
      </c>
      <c r="C39" s="12" t="s">
        <v>114</v>
      </c>
      <c r="D39" s="12" t="s">
        <v>83</v>
      </c>
      <c r="E39" s="45" t="s">
        <v>223</v>
      </c>
      <c r="F39" s="27">
        <v>12032390</v>
      </c>
      <c r="G39" s="40" t="s">
        <v>166</v>
      </c>
      <c r="H39" s="27">
        <v>12032390</v>
      </c>
      <c r="I39" s="12" t="s">
        <v>115</v>
      </c>
      <c r="J39" s="10">
        <v>3</v>
      </c>
      <c r="K39" s="15" t="s">
        <v>71</v>
      </c>
      <c r="L39" s="10">
        <v>0</v>
      </c>
      <c r="M39" s="10">
        <v>1</v>
      </c>
      <c r="N39" s="10">
        <v>1</v>
      </c>
      <c r="O39" s="10">
        <v>1</v>
      </c>
      <c r="P39" s="126" t="s">
        <v>117</v>
      </c>
      <c r="Q39" s="20" t="s">
        <v>65</v>
      </c>
      <c r="R39" s="21" t="s">
        <v>57</v>
      </c>
      <c r="S39" s="40" t="s">
        <v>166</v>
      </c>
      <c r="T39" s="9" t="s">
        <v>63</v>
      </c>
      <c r="U39" s="10" t="s">
        <v>169</v>
      </c>
      <c r="V39" s="27">
        <f>(12032390/3)*J39</f>
        <v>12032390</v>
      </c>
      <c r="W39" s="13" t="s">
        <v>68</v>
      </c>
      <c r="X39" s="13" t="s">
        <v>69</v>
      </c>
      <c r="Y39" s="14" t="s">
        <v>70</v>
      </c>
    </row>
    <row r="40" spans="1:25" s="11" customFormat="1" ht="105">
      <c r="A40" s="45" t="s">
        <v>222</v>
      </c>
      <c r="B40" s="29" t="s">
        <v>37</v>
      </c>
      <c r="C40" s="12" t="s">
        <v>114</v>
      </c>
      <c r="D40" s="12" t="s">
        <v>83</v>
      </c>
      <c r="E40" s="45" t="s">
        <v>223</v>
      </c>
      <c r="F40" s="27">
        <v>4500000</v>
      </c>
      <c r="G40" s="40" t="s">
        <v>167</v>
      </c>
      <c r="H40" s="27">
        <v>4500000</v>
      </c>
      <c r="I40" s="12" t="s">
        <v>116</v>
      </c>
      <c r="J40" s="10">
        <v>45</v>
      </c>
      <c r="K40" s="15" t="s">
        <v>71</v>
      </c>
      <c r="L40" s="10">
        <v>15</v>
      </c>
      <c r="M40" s="10">
        <v>10</v>
      </c>
      <c r="N40" s="10">
        <v>10</v>
      </c>
      <c r="O40" s="10">
        <v>10</v>
      </c>
      <c r="P40" s="126" t="s">
        <v>117</v>
      </c>
      <c r="Q40" s="20" t="s">
        <v>64</v>
      </c>
      <c r="R40" s="20" t="s">
        <v>55</v>
      </c>
      <c r="S40" s="40" t="s">
        <v>167</v>
      </c>
      <c r="T40" s="9" t="s">
        <v>63</v>
      </c>
      <c r="U40" s="10" t="s">
        <v>169</v>
      </c>
      <c r="V40" s="27">
        <f>(4500000/45)*J40</f>
        <v>4500000</v>
      </c>
      <c r="W40" s="13" t="s">
        <v>68</v>
      </c>
      <c r="X40" s="13" t="s">
        <v>69</v>
      </c>
      <c r="Y40" s="14" t="s">
        <v>70</v>
      </c>
    </row>
    <row r="41" spans="1:25" s="11" customFormat="1" ht="105">
      <c r="A41" s="45" t="s">
        <v>222</v>
      </c>
      <c r="B41" s="29" t="s">
        <v>37</v>
      </c>
      <c r="C41" s="12" t="s">
        <v>114</v>
      </c>
      <c r="D41" s="12" t="s">
        <v>83</v>
      </c>
      <c r="E41" s="45" t="s">
        <v>223</v>
      </c>
      <c r="F41" s="27">
        <v>10000000</v>
      </c>
      <c r="G41" s="40" t="s">
        <v>168</v>
      </c>
      <c r="H41" s="27">
        <v>10000000</v>
      </c>
      <c r="I41" s="128" t="s">
        <v>267</v>
      </c>
      <c r="J41" s="10">
        <v>80</v>
      </c>
      <c r="K41" s="15" t="s">
        <v>71</v>
      </c>
      <c r="L41" s="10">
        <v>20</v>
      </c>
      <c r="M41" s="10">
        <v>20</v>
      </c>
      <c r="N41" s="10">
        <v>20</v>
      </c>
      <c r="O41" s="10">
        <v>20</v>
      </c>
      <c r="P41" s="126" t="s">
        <v>118</v>
      </c>
      <c r="Q41" s="20" t="s">
        <v>65</v>
      </c>
      <c r="R41" s="20" t="s">
        <v>59</v>
      </c>
      <c r="S41" s="40" t="s">
        <v>168</v>
      </c>
      <c r="T41" s="9" t="s">
        <v>63</v>
      </c>
      <c r="U41" s="10" t="s">
        <v>169</v>
      </c>
      <c r="V41" s="27">
        <f>(10000000/80)*J41</f>
        <v>10000000</v>
      </c>
      <c r="W41" s="13" t="s">
        <v>68</v>
      </c>
      <c r="X41" s="13" t="s">
        <v>69</v>
      </c>
      <c r="Y41" s="14" t="s">
        <v>70</v>
      </c>
    </row>
    <row r="42" spans="1:25" s="11" customFormat="1" ht="78.75" customHeight="1">
      <c r="A42" s="45" t="s">
        <v>222</v>
      </c>
      <c r="B42" s="29" t="s">
        <v>37</v>
      </c>
      <c r="C42" s="12" t="s">
        <v>114</v>
      </c>
      <c r="D42" s="12" t="s">
        <v>83</v>
      </c>
      <c r="E42" s="45" t="s">
        <v>223</v>
      </c>
      <c r="F42" s="27">
        <v>3000000</v>
      </c>
      <c r="G42" s="43" t="s">
        <v>171</v>
      </c>
      <c r="H42" s="27">
        <v>3000000</v>
      </c>
      <c r="I42" s="128" t="s">
        <v>271</v>
      </c>
      <c r="J42" s="10">
        <v>1</v>
      </c>
      <c r="K42" s="15" t="s">
        <v>71</v>
      </c>
      <c r="L42" s="10">
        <v>0</v>
      </c>
      <c r="M42" s="10">
        <v>1</v>
      </c>
      <c r="N42" s="10">
        <v>0</v>
      </c>
      <c r="O42" s="10">
        <v>0</v>
      </c>
      <c r="P42" s="127"/>
      <c r="Q42" s="20" t="s">
        <v>64</v>
      </c>
      <c r="R42" s="20" t="s">
        <v>55</v>
      </c>
      <c r="S42" s="43" t="s">
        <v>171</v>
      </c>
      <c r="T42" s="43" t="s">
        <v>171</v>
      </c>
      <c r="U42" s="10" t="s">
        <v>169</v>
      </c>
      <c r="V42" s="27">
        <f>(3000000/1)*J42</f>
        <v>3000000</v>
      </c>
      <c r="W42" s="13" t="s">
        <v>68</v>
      </c>
      <c r="X42" s="13" t="s">
        <v>69</v>
      </c>
      <c r="Y42" s="14" t="s">
        <v>70</v>
      </c>
    </row>
    <row r="43" spans="1:25" s="11" customFormat="1" ht="60">
      <c r="A43" s="45" t="s">
        <v>222</v>
      </c>
      <c r="B43" s="29" t="s">
        <v>37</v>
      </c>
      <c r="C43" s="12" t="s">
        <v>114</v>
      </c>
      <c r="D43" s="12" t="s">
        <v>83</v>
      </c>
      <c r="E43" s="45" t="s">
        <v>223</v>
      </c>
      <c r="F43" s="27">
        <v>9000000</v>
      </c>
      <c r="G43" s="43" t="s">
        <v>171</v>
      </c>
      <c r="H43" s="27">
        <v>9000000</v>
      </c>
      <c r="I43" s="122" t="s">
        <v>272</v>
      </c>
      <c r="J43" s="10">
        <v>4</v>
      </c>
      <c r="K43" s="15" t="s">
        <v>71</v>
      </c>
      <c r="L43" s="10">
        <v>1</v>
      </c>
      <c r="M43" s="10">
        <v>1</v>
      </c>
      <c r="N43" s="10">
        <v>1</v>
      </c>
      <c r="O43" s="10">
        <v>1</v>
      </c>
      <c r="P43" s="127"/>
      <c r="Q43" s="20" t="s">
        <v>65</v>
      </c>
      <c r="R43" s="21" t="s">
        <v>56</v>
      </c>
      <c r="S43" s="43" t="s">
        <v>171</v>
      </c>
      <c r="T43" s="43" t="s">
        <v>171</v>
      </c>
      <c r="U43" s="10" t="s">
        <v>169</v>
      </c>
      <c r="V43" s="27">
        <f>(9000000/4)*J43</f>
        <v>9000000</v>
      </c>
      <c r="W43" s="13" t="s">
        <v>68</v>
      </c>
      <c r="X43" s="13" t="s">
        <v>69</v>
      </c>
      <c r="Y43" s="14" t="s">
        <v>70</v>
      </c>
    </row>
    <row r="44" spans="1:25" s="11" customFormat="1" ht="60">
      <c r="A44" s="45" t="s">
        <v>222</v>
      </c>
      <c r="B44" s="29" t="s">
        <v>37</v>
      </c>
      <c r="C44" s="12" t="s">
        <v>114</v>
      </c>
      <c r="D44" s="12" t="s">
        <v>83</v>
      </c>
      <c r="E44" s="45" t="s">
        <v>223</v>
      </c>
      <c r="F44" s="27">
        <v>8000000</v>
      </c>
      <c r="G44" s="43" t="s">
        <v>171</v>
      </c>
      <c r="H44" s="27">
        <v>8000000</v>
      </c>
      <c r="I44" s="128" t="s">
        <v>269</v>
      </c>
      <c r="J44" s="10">
        <v>8</v>
      </c>
      <c r="K44" s="15" t="s">
        <v>71</v>
      </c>
      <c r="L44" s="10">
        <v>2</v>
      </c>
      <c r="M44" s="10">
        <v>2</v>
      </c>
      <c r="N44" s="10">
        <v>2</v>
      </c>
      <c r="O44" s="10">
        <v>2</v>
      </c>
      <c r="P44" s="127"/>
      <c r="Q44" s="20" t="s">
        <v>65</v>
      </c>
      <c r="R44" s="20" t="s">
        <v>59</v>
      </c>
      <c r="S44" s="43" t="s">
        <v>171</v>
      </c>
      <c r="T44" s="43" t="s">
        <v>171</v>
      </c>
      <c r="U44" s="10" t="s">
        <v>169</v>
      </c>
      <c r="V44" s="27">
        <f>(8000000/8)*J44</f>
        <v>8000000</v>
      </c>
      <c r="W44" s="13" t="s">
        <v>68</v>
      </c>
      <c r="X44" s="13" t="s">
        <v>69</v>
      </c>
      <c r="Y44" s="14" t="s">
        <v>70</v>
      </c>
    </row>
    <row r="45" spans="1:25" s="11" customFormat="1" ht="60">
      <c r="A45" s="45" t="s">
        <v>222</v>
      </c>
      <c r="B45" s="29" t="s">
        <v>37</v>
      </c>
      <c r="C45" s="12" t="s">
        <v>114</v>
      </c>
      <c r="D45" s="12" t="s">
        <v>83</v>
      </c>
      <c r="E45" s="45" t="s">
        <v>223</v>
      </c>
      <c r="F45" s="27">
        <v>10000000</v>
      </c>
      <c r="G45" s="43" t="s">
        <v>171</v>
      </c>
      <c r="H45" s="27">
        <v>10000000</v>
      </c>
      <c r="I45" s="128" t="s">
        <v>268</v>
      </c>
      <c r="J45" s="10">
        <v>8</v>
      </c>
      <c r="K45" s="15" t="s">
        <v>71</v>
      </c>
      <c r="L45" s="10">
        <v>2</v>
      </c>
      <c r="M45" s="10">
        <v>2</v>
      </c>
      <c r="N45" s="10">
        <v>2</v>
      </c>
      <c r="O45" s="10">
        <v>2</v>
      </c>
      <c r="P45" s="127"/>
      <c r="Q45" s="20" t="s">
        <v>65</v>
      </c>
      <c r="R45" s="20" t="s">
        <v>59</v>
      </c>
      <c r="S45" s="43" t="s">
        <v>171</v>
      </c>
      <c r="T45" s="43" t="s">
        <v>171</v>
      </c>
      <c r="U45" s="10" t="s">
        <v>169</v>
      </c>
      <c r="V45" s="27">
        <f>(10000000/8)*J45</f>
        <v>10000000</v>
      </c>
      <c r="W45" s="13" t="s">
        <v>68</v>
      </c>
      <c r="X45" s="13" t="s">
        <v>69</v>
      </c>
      <c r="Y45" s="14" t="s">
        <v>70</v>
      </c>
    </row>
    <row r="46" spans="1:25" s="11" customFormat="1" ht="120">
      <c r="A46" s="41" t="s">
        <v>170</v>
      </c>
      <c r="B46" s="33" t="s">
        <v>38</v>
      </c>
      <c r="C46" s="32" t="s">
        <v>207</v>
      </c>
      <c r="D46" s="32" t="s">
        <v>83</v>
      </c>
      <c r="E46" s="32" t="s">
        <v>208</v>
      </c>
      <c r="F46" s="70">
        <v>0</v>
      </c>
      <c r="G46" s="43" t="s">
        <v>171</v>
      </c>
      <c r="H46" s="70">
        <v>0</v>
      </c>
      <c r="I46" s="76" t="s">
        <v>270</v>
      </c>
      <c r="J46" s="42">
        <v>2</v>
      </c>
      <c r="K46" s="44" t="s">
        <v>71</v>
      </c>
      <c r="L46" s="42">
        <v>1</v>
      </c>
      <c r="M46" s="42">
        <v>0</v>
      </c>
      <c r="N46" s="42">
        <v>0</v>
      </c>
      <c r="O46" s="42">
        <v>1</v>
      </c>
      <c r="P46" s="56" t="s">
        <v>128</v>
      </c>
      <c r="Q46" s="134" t="s">
        <v>66</v>
      </c>
      <c r="R46" s="135" t="s">
        <v>172</v>
      </c>
      <c r="S46" s="43" t="s">
        <v>171</v>
      </c>
      <c r="T46" s="43" t="s">
        <v>171</v>
      </c>
      <c r="U46" s="42" t="s">
        <v>169</v>
      </c>
      <c r="V46" s="70">
        <v>0</v>
      </c>
      <c r="W46" s="34" t="s">
        <v>68</v>
      </c>
      <c r="X46" s="34" t="s">
        <v>69</v>
      </c>
      <c r="Y46" s="35" t="s">
        <v>70</v>
      </c>
    </row>
    <row r="47" spans="1:25" s="11" customFormat="1" ht="120">
      <c r="A47" s="41" t="s">
        <v>170</v>
      </c>
      <c r="B47" s="33" t="s">
        <v>38</v>
      </c>
      <c r="C47" s="32" t="s">
        <v>207</v>
      </c>
      <c r="D47" s="32" t="s">
        <v>83</v>
      </c>
      <c r="E47" s="32" t="s">
        <v>208</v>
      </c>
      <c r="F47" s="70">
        <v>0</v>
      </c>
      <c r="G47" s="43" t="s">
        <v>171</v>
      </c>
      <c r="H47" s="70">
        <v>0</v>
      </c>
      <c r="I47" s="82" t="s">
        <v>209</v>
      </c>
      <c r="J47" s="42">
        <v>12</v>
      </c>
      <c r="K47" s="44" t="s">
        <v>71</v>
      </c>
      <c r="L47" s="42">
        <v>3</v>
      </c>
      <c r="M47" s="42">
        <v>3</v>
      </c>
      <c r="N47" s="42">
        <v>3</v>
      </c>
      <c r="O47" s="42">
        <v>3</v>
      </c>
      <c r="P47" s="56" t="s">
        <v>132</v>
      </c>
      <c r="Q47" s="134" t="s">
        <v>66</v>
      </c>
      <c r="R47" s="135" t="s">
        <v>172</v>
      </c>
      <c r="S47" s="43" t="s">
        <v>171</v>
      </c>
      <c r="T47" s="43" t="s">
        <v>171</v>
      </c>
      <c r="U47" s="42" t="s">
        <v>169</v>
      </c>
      <c r="V47" s="70">
        <v>0</v>
      </c>
      <c r="W47" s="34" t="s">
        <v>68</v>
      </c>
      <c r="X47" s="34" t="s">
        <v>69</v>
      </c>
      <c r="Y47" s="35" t="s">
        <v>70</v>
      </c>
    </row>
    <row r="48" spans="1:25" s="11" customFormat="1" ht="120">
      <c r="A48" s="41" t="s">
        <v>170</v>
      </c>
      <c r="B48" s="33" t="s">
        <v>38</v>
      </c>
      <c r="C48" s="32" t="s">
        <v>207</v>
      </c>
      <c r="D48" s="32" t="s">
        <v>83</v>
      </c>
      <c r="E48" s="32" t="s">
        <v>208</v>
      </c>
      <c r="F48" s="70">
        <v>0</v>
      </c>
      <c r="G48" s="43" t="s">
        <v>171</v>
      </c>
      <c r="H48" s="70">
        <v>0</v>
      </c>
      <c r="I48" s="82" t="s">
        <v>176</v>
      </c>
      <c r="J48" s="42">
        <v>12</v>
      </c>
      <c r="K48" s="44" t="s">
        <v>71</v>
      </c>
      <c r="L48" s="42">
        <v>3</v>
      </c>
      <c r="M48" s="42">
        <v>3</v>
      </c>
      <c r="N48" s="42">
        <v>3</v>
      </c>
      <c r="O48" s="42">
        <v>3</v>
      </c>
      <c r="P48" s="56" t="s">
        <v>133</v>
      </c>
      <c r="Q48" s="134" t="s">
        <v>66</v>
      </c>
      <c r="R48" s="135" t="s">
        <v>172</v>
      </c>
      <c r="S48" s="43" t="s">
        <v>171</v>
      </c>
      <c r="T48" s="43" t="s">
        <v>171</v>
      </c>
      <c r="U48" s="42" t="s">
        <v>169</v>
      </c>
      <c r="V48" s="70">
        <v>0</v>
      </c>
      <c r="W48" s="34" t="s">
        <v>68</v>
      </c>
      <c r="X48" s="34" t="s">
        <v>69</v>
      </c>
      <c r="Y48" s="35" t="s">
        <v>70</v>
      </c>
    </row>
    <row r="49" spans="1:25" s="11" customFormat="1" ht="120">
      <c r="A49" s="41" t="s">
        <v>170</v>
      </c>
      <c r="B49" s="33" t="s">
        <v>38</v>
      </c>
      <c r="C49" s="32" t="s">
        <v>207</v>
      </c>
      <c r="D49" s="32" t="s">
        <v>83</v>
      </c>
      <c r="E49" s="32" t="s">
        <v>208</v>
      </c>
      <c r="F49" s="70">
        <v>0</v>
      </c>
      <c r="G49" s="43" t="s">
        <v>171</v>
      </c>
      <c r="H49" s="70">
        <v>0</v>
      </c>
      <c r="I49" s="82" t="s">
        <v>177</v>
      </c>
      <c r="J49" s="42">
        <v>4</v>
      </c>
      <c r="K49" s="44" t="s">
        <v>71</v>
      </c>
      <c r="L49" s="42">
        <v>1</v>
      </c>
      <c r="M49" s="42">
        <v>1</v>
      </c>
      <c r="N49" s="42">
        <v>1</v>
      </c>
      <c r="O49" s="42">
        <v>1</v>
      </c>
      <c r="P49" s="56" t="s">
        <v>134</v>
      </c>
      <c r="Q49" s="134" t="s">
        <v>66</v>
      </c>
      <c r="R49" s="135" t="s">
        <v>172</v>
      </c>
      <c r="S49" s="43" t="s">
        <v>171</v>
      </c>
      <c r="T49" s="43" t="s">
        <v>171</v>
      </c>
      <c r="U49" s="42" t="s">
        <v>169</v>
      </c>
      <c r="V49" s="70">
        <v>0</v>
      </c>
      <c r="W49" s="34" t="s">
        <v>68</v>
      </c>
      <c r="X49" s="34" t="s">
        <v>69</v>
      </c>
      <c r="Y49" s="35" t="s">
        <v>70</v>
      </c>
    </row>
    <row r="50" spans="1:25" s="11" customFormat="1" ht="120">
      <c r="A50" s="41" t="s">
        <v>170</v>
      </c>
      <c r="B50" s="33" t="s">
        <v>38</v>
      </c>
      <c r="C50" s="32" t="s">
        <v>207</v>
      </c>
      <c r="D50" s="32" t="s">
        <v>83</v>
      </c>
      <c r="E50" s="32" t="s">
        <v>208</v>
      </c>
      <c r="F50" s="70">
        <v>0</v>
      </c>
      <c r="G50" s="43" t="s">
        <v>171</v>
      </c>
      <c r="H50" s="70">
        <v>0</v>
      </c>
      <c r="I50" s="82" t="s">
        <v>178</v>
      </c>
      <c r="J50" s="42">
        <v>4</v>
      </c>
      <c r="K50" s="44" t="s">
        <v>71</v>
      </c>
      <c r="L50" s="42">
        <v>1</v>
      </c>
      <c r="M50" s="42">
        <v>1</v>
      </c>
      <c r="N50" s="42">
        <v>1</v>
      </c>
      <c r="O50" s="42">
        <v>1</v>
      </c>
      <c r="P50" s="56" t="s">
        <v>135</v>
      </c>
      <c r="Q50" s="134" t="s">
        <v>66</v>
      </c>
      <c r="R50" s="135" t="s">
        <v>172</v>
      </c>
      <c r="S50" s="43" t="s">
        <v>171</v>
      </c>
      <c r="T50" s="43" t="s">
        <v>171</v>
      </c>
      <c r="U50" s="42" t="s">
        <v>169</v>
      </c>
      <c r="V50" s="70">
        <v>0</v>
      </c>
      <c r="W50" s="34" t="s">
        <v>68</v>
      </c>
      <c r="X50" s="34" t="s">
        <v>69</v>
      </c>
      <c r="Y50" s="35" t="s">
        <v>70</v>
      </c>
    </row>
    <row r="51" spans="1:25" s="11" customFormat="1" ht="120">
      <c r="A51" s="41" t="s">
        <v>170</v>
      </c>
      <c r="B51" s="33" t="s">
        <v>38</v>
      </c>
      <c r="C51" s="32" t="s">
        <v>207</v>
      </c>
      <c r="D51" s="32" t="s">
        <v>83</v>
      </c>
      <c r="E51" s="32" t="s">
        <v>208</v>
      </c>
      <c r="F51" s="70">
        <v>0</v>
      </c>
      <c r="G51" s="43" t="s">
        <v>171</v>
      </c>
      <c r="H51" s="70">
        <v>0</v>
      </c>
      <c r="I51" s="82" t="s">
        <v>179</v>
      </c>
      <c r="J51" s="42">
        <v>12</v>
      </c>
      <c r="K51" s="44" t="s">
        <v>71</v>
      </c>
      <c r="L51" s="42">
        <v>3</v>
      </c>
      <c r="M51" s="42">
        <v>3</v>
      </c>
      <c r="N51" s="42">
        <v>3</v>
      </c>
      <c r="O51" s="42">
        <v>3</v>
      </c>
      <c r="P51" s="56" t="s">
        <v>194</v>
      </c>
      <c r="Q51" s="134" t="s">
        <v>66</v>
      </c>
      <c r="R51" s="135" t="s">
        <v>172</v>
      </c>
      <c r="S51" s="43" t="s">
        <v>171</v>
      </c>
      <c r="T51" s="43" t="s">
        <v>171</v>
      </c>
      <c r="U51" s="42" t="s">
        <v>169</v>
      </c>
      <c r="V51" s="70">
        <v>0</v>
      </c>
      <c r="W51" s="34" t="s">
        <v>68</v>
      </c>
      <c r="X51" s="34" t="s">
        <v>69</v>
      </c>
      <c r="Y51" s="35" t="s">
        <v>70</v>
      </c>
    </row>
    <row r="52" spans="1:25" s="11" customFormat="1" ht="120">
      <c r="A52" s="41" t="s">
        <v>170</v>
      </c>
      <c r="B52" s="33" t="s">
        <v>38</v>
      </c>
      <c r="C52" s="32" t="s">
        <v>207</v>
      </c>
      <c r="D52" s="32" t="s">
        <v>83</v>
      </c>
      <c r="E52" s="32" t="s">
        <v>208</v>
      </c>
      <c r="F52" s="70">
        <v>0</v>
      </c>
      <c r="G52" s="43" t="s">
        <v>171</v>
      </c>
      <c r="H52" s="70">
        <v>0</v>
      </c>
      <c r="I52" s="82" t="s">
        <v>180</v>
      </c>
      <c r="J52" s="42">
        <v>6</v>
      </c>
      <c r="K52" s="44" t="s">
        <v>71</v>
      </c>
      <c r="L52" s="42">
        <v>2</v>
      </c>
      <c r="M52" s="42">
        <v>1</v>
      </c>
      <c r="N52" s="42">
        <v>1</v>
      </c>
      <c r="O52" s="42">
        <v>2</v>
      </c>
      <c r="P52" s="56" t="s">
        <v>195</v>
      </c>
      <c r="Q52" s="134" t="s">
        <v>66</v>
      </c>
      <c r="R52" s="135" t="s">
        <v>172</v>
      </c>
      <c r="S52" s="43" t="s">
        <v>171</v>
      </c>
      <c r="T52" s="43" t="s">
        <v>171</v>
      </c>
      <c r="U52" s="42" t="s">
        <v>169</v>
      </c>
      <c r="V52" s="70">
        <v>0</v>
      </c>
      <c r="W52" s="34" t="s">
        <v>68</v>
      </c>
      <c r="X52" s="34" t="s">
        <v>69</v>
      </c>
      <c r="Y52" s="35" t="s">
        <v>70</v>
      </c>
    </row>
    <row r="53" spans="1:25" s="11" customFormat="1" ht="120">
      <c r="A53" s="9" t="s">
        <v>170</v>
      </c>
      <c r="B53" s="33" t="s">
        <v>38</v>
      </c>
      <c r="C53" s="32" t="s">
        <v>207</v>
      </c>
      <c r="D53" s="32" t="s">
        <v>83</v>
      </c>
      <c r="E53" s="32" t="s">
        <v>208</v>
      </c>
      <c r="F53" s="46">
        <v>2650000</v>
      </c>
      <c r="G53" s="9" t="s">
        <v>181</v>
      </c>
      <c r="H53" s="46">
        <v>2650000</v>
      </c>
      <c r="I53" s="93" t="s">
        <v>182</v>
      </c>
      <c r="J53" s="47">
        <v>12</v>
      </c>
      <c r="K53" s="48" t="s">
        <v>71</v>
      </c>
      <c r="L53" s="47">
        <v>3</v>
      </c>
      <c r="M53" s="47">
        <v>3</v>
      </c>
      <c r="N53" s="47">
        <v>3</v>
      </c>
      <c r="O53" s="47">
        <v>3</v>
      </c>
      <c r="P53" s="57" t="s">
        <v>108</v>
      </c>
      <c r="Q53" s="136" t="s">
        <v>183</v>
      </c>
      <c r="R53" s="136" t="s">
        <v>53</v>
      </c>
      <c r="S53" s="47" t="s">
        <v>181</v>
      </c>
      <c r="T53" s="48" t="s">
        <v>184</v>
      </c>
      <c r="U53" s="48" t="s">
        <v>169</v>
      </c>
      <c r="V53" s="46">
        <v>2650000</v>
      </c>
      <c r="W53" s="34" t="s">
        <v>68</v>
      </c>
      <c r="X53" s="34" t="s">
        <v>69</v>
      </c>
      <c r="Y53" s="35" t="s">
        <v>70</v>
      </c>
    </row>
    <row r="54" spans="1:25" s="11" customFormat="1" ht="120">
      <c r="A54" s="9" t="s">
        <v>170</v>
      </c>
      <c r="B54" s="33" t="s">
        <v>38</v>
      </c>
      <c r="C54" s="32" t="s">
        <v>207</v>
      </c>
      <c r="D54" s="32" t="s">
        <v>83</v>
      </c>
      <c r="E54" s="32" t="s">
        <v>208</v>
      </c>
      <c r="F54" s="49">
        <v>1000000</v>
      </c>
      <c r="G54" s="9" t="s">
        <v>181</v>
      </c>
      <c r="H54" s="49">
        <v>1000000</v>
      </c>
      <c r="I54" s="94" t="s">
        <v>185</v>
      </c>
      <c r="J54" s="8">
        <v>10</v>
      </c>
      <c r="K54" s="48" t="s">
        <v>71</v>
      </c>
      <c r="L54" s="8">
        <v>2</v>
      </c>
      <c r="M54" s="8">
        <v>3</v>
      </c>
      <c r="N54" s="8">
        <v>3</v>
      </c>
      <c r="O54" s="8">
        <v>2</v>
      </c>
      <c r="P54" s="57" t="s">
        <v>130</v>
      </c>
      <c r="Q54" s="132" t="s">
        <v>186</v>
      </c>
      <c r="R54" s="133" t="s">
        <v>187</v>
      </c>
      <c r="S54" s="50" t="s">
        <v>181</v>
      </c>
      <c r="T54" s="48" t="s">
        <v>184</v>
      </c>
      <c r="U54" s="48" t="s">
        <v>169</v>
      </c>
      <c r="V54" s="49">
        <v>1000000</v>
      </c>
      <c r="W54" s="34" t="s">
        <v>68</v>
      </c>
      <c r="X54" s="34" t="s">
        <v>69</v>
      </c>
      <c r="Y54" s="35" t="s">
        <v>70</v>
      </c>
    </row>
    <row r="55" spans="1:25" s="11" customFormat="1" ht="255">
      <c r="A55" s="51" t="s">
        <v>188</v>
      </c>
      <c r="B55" s="33" t="s">
        <v>38</v>
      </c>
      <c r="C55" s="32" t="s">
        <v>207</v>
      </c>
      <c r="D55" s="32" t="s">
        <v>83</v>
      </c>
      <c r="E55" s="32" t="s">
        <v>208</v>
      </c>
      <c r="F55" s="52">
        <v>25000000</v>
      </c>
      <c r="G55" s="53" t="s">
        <v>210</v>
      </c>
      <c r="H55" s="52">
        <v>25000000</v>
      </c>
      <c r="I55" s="92" t="s">
        <v>211</v>
      </c>
      <c r="J55" s="48">
        <v>1</v>
      </c>
      <c r="K55" s="48" t="s">
        <v>189</v>
      </c>
      <c r="L55" s="48">
        <v>1</v>
      </c>
      <c r="M55" s="48">
        <v>1</v>
      </c>
      <c r="N55" s="48">
        <v>1</v>
      </c>
      <c r="O55" s="48">
        <v>1</v>
      </c>
      <c r="P55" s="57" t="s">
        <v>131</v>
      </c>
      <c r="Q55" s="132" t="s">
        <v>190</v>
      </c>
      <c r="R55" s="137" t="s">
        <v>60</v>
      </c>
      <c r="S55" s="48" t="s">
        <v>181</v>
      </c>
      <c r="T55" s="48" t="s">
        <v>191</v>
      </c>
      <c r="U55" s="48" t="s">
        <v>169</v>
      </c>
      <c r="V55" s="54">
        <v>25000000</v>
      </c>
      <c r="W55" s="34" t="s">
        <v>68</v>
      </c>
      <c r="X55" s="34" t="s">
        <v>69</v>
      </c>
      <c r="Y55" s="35" t="s">
        <v>70</v>
      </c>
    </row>
    <row r="56" spans="1:25" s="11" customFormat="1" ht="210">
      <c r="A56" s="51" t="s">
        <v>188</v>
      </c>
      <c r="B56" s="33" t="s">
        <v>38</v>
      </c>
      <c r="C56" s="32" t="s">
        <v>207</v>
      </c>
      <c r="D56" s="32" t="s">
        <v>83</v>
      </c>
      <c r="E56" s="32" t="s">
        <v>208</v>
      </c>
      <c r="F56" s="52">
        <v>40000000</v>
      </c>
      <c r="G56" s="53" t="s">
        <v>210</v>
      </c>
      <c r="H56" s="52">
        <v>40000000</v>
      </c>
      <c r="I56" s="92" t="s">
        <v>227</v>
      </c>
      <c r="J56" s="48">
        <v>1</v>
      </c>
      <c r="K56" s="48">
        <v>1</v>
      </c>
      <c r="L56" s="48">
        <v>1</v>
      </c>
      <c r="M56" s="48">
        <v>1</v>
      </c>
      <c r="N56" s="48">
        <v>1</v>
      </c>
      <c r="O56" s="48">
        <v>1</v>
      </c>
      <c r="P56" s="57" t="s">
        <v>131</v>
      </c>
      <c r="Q56" s="132" t="s">
        <v>190</v>
      </c>
      <c r="R56" s="136" t="s">
        <v>62</v>
      </c>
      <c r="S56" s="48" t="s">
        <v>181</v>
      </c>
      <c r="T56" s="48" t="s">
        <v>191</v>
      </c>
      <c r="U56" s="48" t="s">
        <v>169</v>
      </c>
      <c r="V56" s="52">
        <v>40000000</v>
      </c>
      <c r="W56" s="48" t="s">
        <v>173</v>
      </c>
      <c r="X56" s="48" t="s">
        <v>174</v>
      </c>
      <c r="Y56" s="48" t="s">
        <v>175</v>
      </c>
    </row>
    <row r="57" spans="1:25" s="11" customFormat="1" ht="120">
      <c r="A57" s="51" t="s">
        <v>188</v>
      </c>
      <c r="B57" s="33" t="s">
        <v>38</v>
      </c>
      <c r="C57" s="32" t="s">
        <v>207</v>
      </c>
      <c r="D57" s="32" t="s">
        <v>83</v>
      </c>
      <c r="E57" s="32" t="s">
        <v>208</v>
      </c>
      <c r="F57" s="54">
        <v>6506738</v>
      </c>
      <c r="G57" s="53" t="s">
        <v>210</v>
      </c>
      <c r="H57" s="54">
        <v>6506738</v>
      </c>
      <c r="I57" s="92" t="s">
        <v>212</v>
      </c>
      <c r="J57" s="48">
        <v>1</v>
      </c>
      <c r="K57" s="48">
        <v>1</v>
      </c>
      <c r="L57" s="48">
        <v>1</v>
      </c>
      <c r="M57" s="48">
        <v>1</v>
      </c>
      <c r="N57" s="48">
        <v>1</v>
      </c>
      <c r="O57" s="48">
        <v>1</v>
      </c>
      <c r="P57" s="57" t="s">
        <v>129</v>
      </c>
      <c r="Q57" s="132" t="s">
        <v>190</v>
      </c>
      <c r="R57" s="136" t="s">
        <v>61</v>
      </c>
      <c r="S57" s="48" t="s">
        <v>181</v>
      </c>
      <c r="T57" s="48" t="s">
        <v>191</v>
      </c>
      <c r="U57" s="48" t="s">
        <v>169</v>
      </c>
      <c r="V57" s="54">
        <v>6506738</v>
      </c>
      <c r="W57" s="48" t="s">
        <v>173</v>
      </c>
      <c r="X57" s="48" t="s">
        <v>174</v>
      </c>
      <c r="Y57" s="48" t="s">
        <v>175</v>
      </c>
    </row>
    <row r="58" spans="1:25" s="11" customFormat="1" ht="120.75" thickBot="1">
      <c r="A58" s="51" t="s">
        <v>188</v>
      </c>
      <c r="B58" s="33" t="s">
        <v>38</v>
      </c>
      <c r="C58" s="32" t="s">
        <v>207</v>
      </c>
      <c r="D58" s="32" t="s">
        <v>83</v>
      </c>
      <c r="E58" s="32" t="s">
        <v>208</v>
      </c>
      <c r="F58" s="55">
        <v>2000000</v>
      </c>
      <c r="G58" s="45" t="s">
        <v>192</v>
      </c>
      <c r="H58" s="55">
        <v>2000000</v>
      </c>
      <c r="I58" s="95" t="s">
        <v>193</v>
      </c>
      <c r="J58" s="48">
        <v>3</v>
      </c>
      <c r="K58" s="48" t="s">
        <v>71</v>
      </c>
      <c r="L58" s="48">
        <v>0</v>
      </c>
      <c r="M58" s="48">
        <v>1</v>
      </c>
      <c r="N58" s="48">
        <v>1</v>
      </c>
      <c r="O58" s="48">
        <v>1</v>
      </c>
      <c r="P58" s="57" t="s">
        <v>108</v>
      </c>
      <c r="Q58" s="132" t="s">
        <v>190</v>
      </c>
      <c r="R58" s="132" t="s">
        <v>58</v>
      </c>
      <c r="S58" s="48" t="s">
        <v>181</v>
      </c>
      <c r="T58" s="48" t="s">
        <v>191</v>
      </c>
      <c r="U58" s="48" t="s">
        <v>169</v>
      </c>
      <c r="V58" s="55">
        <v>2000000</v>
      </c>
      <c r="W58" s="48" t="s">
        <v>173</v>
      </c>
      <c r="X58" s="48" t="s">
        <v>174</v>
      </c>
      <c r="Y58" s="48" t="s">
        <v>175</v>
      </c>
    </row>
    <row r="59" spans="1:25" s="11" customFormat="1" ht="24.75" customHeight="1" thickBot="1">
      <c r="A59" s="155" t="s">
        <v>125</v>
      </c>
      <c r="B59" s="156"/>
      <c r="C59" s="156"/>
      <c r="D59" s="156"/>
      <c r="E59" s="156"/>
      <c r="F59" s="156"/>
      <c r="G59" s="156"/>
      <c r="H59" s="156"/>
      <c r="I59" s="157"/>
      <c r="J59" s="37">
        <f>SUM(J12:J58)</f>
        <v>1476</v>
      </c>
      <c r="K59" s="144" t="s">
        <v>125</v>
      </c>
      <c r="L59" s="145"/>
      <c r="M59" s="145"/>
      <c r="N59" s="145"/>
      <c r="O59" s="145"/>
      <c r="P59" s="145"/>
      <c r="Q59" s="145"/>
      <c r="R59" s="145"/>
      <c r="S59" s="145"/>
      <c r="T59" s="145"/>
      <c r="U59" s="147"/>
      <c r="V59" s="38">
        <f>SUM(V12:V58)</f>
        <v>287189128</v>
      </c>
      <c r="W59" s="144"/>
      <c r="X59" s="145"/>
      <c r="Y59" s="146"/>
    </row>
    <row r="60" spans="1:25" s="11" customFormat="1">
      <c r="A60" s="36"/>
      <c r="B60" s="36"/>
      <c r="C60" s="36"/>
      <c r="D60" s="36"/>
      <c r="E60" s="36"/>
      <c r="F60" s="36"/>
      <c r="G60" s="36"/>
      <c r="H60" s="36"/>
      <c r="I60" s="36"/>
      <c r="J60" s="36"/>
      <c r="K60" s="36"/>
      <c r="L60" s="36"/>
      <c r="M60" s="36"/>
      <c r="N60" s="36"/>
      <c r="O60" s="36"/>
      <c r="P60" s="36"/>
      <c r="Q60" s="36"/>
      <c r="R60" s="36"/>
      <c r="S60" s="36"/>
      <c r="T60" s="36"/>
      <c r="U60" s="36"/>
      <c r="V60" s="36"/>
      <c r="W60" s="36"/>
      <c r="X60" s="36"/>
      <c r="Y60" s="36"/>
    </row>
    <row r="61" spans="1:25" s="11" customFormat="1">
      <c r="A61" s="10"/>
      <c r="B61" s="10"/>
      <c r="C61" s="10"/>
      <c r="D61" s="10"/>
      <c r="E61" s="10"/>
      <c r="F61" s="10"/>
      <c r="G61" s="10"/>
      <c r="H61" s="10"/>
      <c r="I61" s="10"/>
      <c r="J61" s="10"/>
      <c r="K61" s="10"/>
      <c r="L61" s="10"/>
      <c r="M61" s="10"/>
      <c r="N61" s="10"/>
      <c r="O61" s="10"/>
      <c r="P61" s="10"/>
      <c r="Q61" s="10"/>
      <c r="R61" s="10"/>
      <c r="S61" s="10"/>
      <c r="T61" s="10"/>
      <c r="U61" s="10"/>
      <c r="V61" s="39">
        <v>257189128</v>
      </c>
      <c r="W61" s="10"/>
      <c r="X61" s="10"/>
      <c r="Y61" s="10"/>
    </row>
    <row r="62" spans="1:25" s="11" customFormat="1">
      <c r="A62" s="10"/>
      <c r="B62" s="10"/>
      <c r="C62" s="10"/>
      <c r="D62" s="10"/>
      <c r="E62" s="10"/>
      <c r="F62" s="10"/>
      <c r="G62" s="10"/>
      <c r="H62" s="10"/>
      <c r="I62" s="10"/>
      <c r="J62" s="10"/>
      <c r="K62" s="10"/>
      <c r="L62" s="10"/>
      <c r="M62" s="10"/>
      <c r="N62" s="10"/>
      <c r="O62" s="10"/>
      <c r="P62" s="10"/>
      <c r="Q62" s="10"/>
      <c r="R62" s="10"/>
      <c r="S62" s="10"/>
      <c r="T62" s="10"/>
      <c r="U62" s="10"/>
      <c r="V62" s="58">
        <f>+V61-V59</f>
        <v>-30000000</v>
      </c>
      <c r="W62" s="10"/>
      <c r="X62" s="10"/>
      <c r="Y62" s="10"/>
    </row>
    <row r="63" spans="1:25" s="11" customFormat="1">
      <c r="A63" s="10"/>
      <c r="B63" s="10"/>
      <c r="C63" s="10"/>
      <c r="D63" s="10"/>
      <c r="E63" s="10"/>
      <c r="F63" s="10"/>
      <c r="G63" s="10"/>
      <c r="H63" s="10"/>
      <c r="I63" s="10"/>
      <c r="J63" s="10"/>
      <c r="K63" s="10"/>
      <c r="L63" s="10"/>
      <c r="M63" s="10"/>
      <c r="N63" s="10"/>
      <c r="O63" s="10"/>
      <c r="P63" s="10"/>
      <c r="Q63" s="10"/>
      <c r="R63" s="10"/>
      <c r="S63" s="10"/>
      <c r="T63" s="10"/>
      <c r="U63" s="10"/>
      <c r="V63" s="10"/>
      <c r="W63" s="10"/>
      <c r="X63" s="10"/>
      <c r="Y63" s="10"/>
    </row>
    <row r="64" spans="1:25" s="11" customFormat="1">
      <c r="A64" s="10"/>
      <c r="B64" s="10"/>
      <c r="C64" s="10"/>
      <c r="D64" s="10"/>
      <c r="E64" s="10"/>
      <c r="F64" s="10"/>
      <c r="G64" s="10"/>
      <c r="H64" s="10"/>
      <c r="I64" s="10"/>
      <c r="J64" s="10"/>
      <c r="K64" s="10"/>
      <c r="L64" s="10"/>
      <c r="M64" s="10"/>
      <c r="N64" s="10"/>
      <c r="O64" s="10"/>
      <c r="P64" s="10"/>
      <c r="Q64" s="10"/>
      <c r="R64" s="10"/>
      <c r="S64" s="10"/>
      <c r="T64" s="10"/>
      <c r="U64" s="10"/>
      <c r="V64" s="10"/>
      <c r="W64" s="10"/>
      <c r="X64" s="10"/>
      <c r="Y64" s="10"/>
    </row>
    <row r="65" spans="1:25" s="11" customFormat="1">
      <c r="A65" s="10"/>
      <c r="B65" s="10"/>
      <c r="C65" s="10"/>
      <c r="D65" s="10"/>
      <c r="E65" s="10"/>
      <c r="F65" s="10"/>
      <c r="G65" s="10"/>
      <c r="H65" s="10"/>
      <c r="I65" s="10"/>
      <c r="J65" s="10"/>
      <c r="K65" s="10"/>
      <c r="L65" s="10"/>
      <c r="M65" s="10"/>
      <c r="N65" s="10"/>
      <c r="O65" s="10"/>
      <c r="P65" s="10"/>
      <c r="Q65" s="10"/>
      <c r="R65" s="10"/>
      <c r="S65" s="10"/>
      <c r="T65" s="10"/>
      <c r="U65" s="10"/>
      <c r="V65" s="58"/>
      <c r="W65" s="10"/>
      <c r="X65" s="10"/>
      <c r="Y65" s="10"/>
    </row>
    <row r="66" spans="1:25" s="11" customFormat="1">
      <c r="A66" s="10"/>
      <c r="B66" s="10"/>
      <c r="C66" s="10"/>
      <c r="D66" s="10"/>
      <c r="E66" s="10"/>
      <c r="F66" s="10"/>
      <c r="G66" s="10"/>
      <c r="H66" s="10"/>
      <c r="I66" s="10"/>
      <c r="J66" s="10"/>
      <c r="K66" s="10"/>
      <c r="L66" s="10"/>
      <c r="M66" s="10"/>
      <c r="N66" s="10"/>
      <c r="O66" s="10"/>
      <c r="P66" s="10"/>
      <c r="Q66" s="10"/>
      <c r="R66" s="10"/>
      <c r="S66" s="10"/>
      <c r="T66" s="10"/>
      <c r="U66" s="10"/>
      <c r="V66" s="10"/>
      <c r="W66" s="10"/>
      <c r="X66" s="10"/>
      <c r="Y66" s="10"/>
    </row>
    <row r="67" spans="1:25" s="11" customFormat="1">
      <c r="A67" s="10"/>
      <c r="B67" s="10"/>
      <c r="C67" s="10"/>
      <c r="D67" s="10"/>
      <c r="E67" s="10"/>
      <c r="F67" s="10"/>
      <c r="G67" s="10"/>
      <c r="H67" s="10"/>
      <c r="I67" s="10"/>
      <c r="J67" s="10"/>
      <c r="K67" s="10"/>
      <c r="L67" s="10"/>
      <c r="M67" s="10"/>
      <c r="N67" s="10"/>
      <c r="O67" s="10"/>
      <c r="P67" s="10"/>
      <c r="Q67" s="10"/>
      <c r="R67" s="10"/>
      <c r="S67" s="10"/>
      <c r="T67" s="10"/>
      <c r="U67" s="10"/>
      <c r="V67" s="10"/>
      <c r="W67" s="10"/>
      <c r="X67" s="10"/>
      <c r="Y67" s="10"/>
    </row>
    <row r="68" spans="1:25" s="11" customFormat="1">
      <c r="A68" s="10"/>
      <c r="B68" s="10"/>
      <c r="C68" s="10"/>
      <c r="D68" s="10"/>
      <c r="E68" s="10"/>
      <c r="F68" s="10"/>
      <c r="G68" s="10"/>
      <c r="H68" s="10"/>
      <c r="I68" s="10"/>
      <c r="J68" s="10"/>
      <c r="K68" s="10"/>
      <c r="L68" s="10"/>
      <c r="M68" s="10"/>
      <c r="N68" s="10"/>
      <c r="O68" s="10"/>
      <c r="P68" s="10"/>
      <c r="Q68" s="10"/>
      <c r="R68" s="10"/>
      <c r="S68" s="10"/>
      <c r="T68" s="10"/>
      <c r="U68" s="10"/>
      <c r="V68" s="10"/>
      <c r="W68" s="10"/>
      <c r="X68" s="10"/>
      <c r="Y68" s="10"/>
    </row>
    <row r="69" spans="1:25" s="11" customFormat="1">
      <c r="A69" s="10"/>
      <c r="B69" s="10"/>
      <c r="C69" s="10"/>
      <c r="D69" s="10"/>
      <c r="E69" s="10"/>
      <c r="F69" s="10"/>
      <c r="G69" s="10"/>
      <c r="H69" s="10"/>
      <c r="I69" s="10"/>
      <c r="J69" s="10"/>
      <c r="K69" s="10"/>
      <c r="L69" s="10"/>
      <c r="M69" s="10"/>
      <c r="N69" s="10"/>
      <c r="O69" s="10"/>
      <c r="P69" s="10"/>
      <c r="Q69" s="10"/>
      <c r="R69" s="10"/>
      <c r="S69" s="10"/>
      <c r="T69" s="10"/>
      <c r="U69" s="10"/>
      <c r="V69" s="10"/>
      <c r="W69" s="10"/>
      <c r="X69" s="10"/>
      <c r="Y69" s="10"/>
    </row>
    <row r="70" spans="1:25" s="11" customFormat="1">
      <c r="A70" s="10"/>
      <c r="B70" s="10"/>
      <c r="C70" s="10"/>
      <c r="D70" s="10"/>
      <c r="E70" s="10"/>
      <c r="F70" s="10"/>
      <c r="G70" s="10"/>
      <c r="H70" s="10"/>
      <c r="I70" s="10"/>
      <c r="J70" s="10"/>
      <c r="K70" s="10"/>
      <c r="L70" s="10"/>
      <c r="M70" s="10"/>
      <c r="N70" s="10"/>
      <c r="O70" s="10"/>
      <c r="P70" s="10"/>
      <c r="Q70" s="10"/>
      <c r="R70" s="10"/>
      <c r="S70" s="10"/>
      <c r="T70" s="10"/>
      <c r="U70" s="10"/>
      <c r="V70" s="10"/>
      <c r="W70" s="10"/>
      <c r="X70" s="10"/>
      <c r="Y70" s="10"/>
    </row>
    <row r="71" spans="1:25" s="11" customFormat="1">
      <c r="A71" s="10"/>
      <c r="B71" s="10"/>
      <c r="C71" s="10"/>
      <c r="D71" s="10"/>
      <c r="E71" s="10"/>
      <c r="F71" s="10"/>
      <c r="G71" s="10"/>
      <c r="H71" s="10"/>
      <c r="I71" s="10"/>
      <c r="J71" s="10"/>
      <c r="K71" s="10"/>
      <c r="L71" s="10"/>
      <c r="M71" s="10"/>
      <c r="N71" s="10"/>
      <c r="O71" s="10"/>
      <c r="P71" s="10"/>
      <c r="Q71" s="10"/>
      <c r="R71" s="10"/>
      <c r="S71" s="10"/>
      <c r="T71" s="10"/>
      <c r="U71" s="10"/>
      <c r="V71" s="10"/>
      <c r="W71" s="10"/>
      <c r="X71" s="10"/>
      <c r="Y71" s="10"/>
    </row>
    <row r="72" spans="1:25" s="11" customFormat="1">
      <c r="A72" s="10"/>
      <c r="B72" s="10"/>
      <c r="C72" s="10"/>
      <c r="D72" s="10"/>
      <c r="E72" s="10"/>
      <c r="F72" s="10"/>
      <c r="G72" s="10"/>
      <c r="H72" s="10"/>
      <c r="I72" s="10"/>
      <c r="J72" s="10"/>
      <c r="K72" s="10"/>
      <c r="L72" s="10"/>
      <c r="M72" s="10"/>
      <c r="N72" s="10"/>
      <c r="O72" s="10"/>
      <c r="P72" s="10"/>
      <c r="Q72" s="10"/>
      <c r="R72" s="10"/>
      <c r="S72" s="10"/>
      <c r="T72" s="10"/>
      <c r="U72" s="10"/>
      <c r="V72" s="10"/>
      <c r="W72" s="10"/>
      <c r="X72" s="10"/>
      <c r="Y72" s="10"/>
    </row>
    <row r="73" spans="1:25" s="11" customFormat="1">
      <c r="A73" s="10"/>
      <c r="B73" s="10"/>
      <c r="C73" s="10"/>
      <c r="D73" s="10"/>
      <c r="E73" s="10"/>
      <c r="F73" s="10"/>
      <c r="G73" s="10"/>
      <c r="H73" s="10"/>
      <c r="I73" s="10"/>
      <c r="J73" s="10"/>
      <c r="K73" s="10"/>
      <c r="L73" s="10"/>
      <c r="M73" s="10"/>
      <c r="N73" s="10"/>
      <c r="O73" s="10"/>
      <c r="P73" s="10"/>
      <c r="Q73" s="10"/>
      <c r="R73" s="10"/>
      <c r="S73" s="10"/>
      <c r="T73" s="10"/>
      <c r="U73" s="10"/>
      <c r="V73" s="10"/>
      <c r="W73" s="10"/>
      <c r="X73" s="10"/>
      <c r="Y73" s="10"/>
    </row>
    <row r="74" spans="1:25" s="11" customFormat="1">
      <c r="A74" s="10"/>
      <c r="B74" s="10"/>
      <c r="C74" s="10"/>
      <c r="D74" s="10"/>
      <c r="E74" s="10"/>
      <c r="F74" s="10"/>
      <c r="G74" s="10"/>
      <c r="H74" s="10"/>
      <c r="I74" s="10"/>
      <c r="J74" s="10"/>
      <c r="K74" s="10"/>
      <c r="L74" s="10"/>
      <c r="M74" s="10"/>
      <c r="N74" s="10"/>
      <c r="O74" s="10"/>
      <c r="P74" s="10"/>
      <c r="Q74" s="10"/>
      <c r="R74" s="10"/>
      <c r="S74" s="10"/>
      <c r="T74" s="10"/>
      <c r="U74" s="10"/>
      <c r="V74" s="10"/>
      <c r="W74" s="10"/>
      <c r="X74" s="10"/>
      <c r="Y74" s="10"/>
    </row>
    <row r="75" spans="1:25" s="11" customFormat="1">
      <c r="A75" s="10"/>
      <c r="B75" s="10"/>
      <c r="C75" s="10"/>
      <c r="D75" s="10"/>
      <c r="E75" s="10"/>
      <c r="F75" s="10"/>
      <c r="G75" s="10"/>
      <c r="H75" s="10"/>
      <c r="I75" s="10"/>
      <c r="J75" s="10"/>
      <c r="K75" s="10"/>
      <c r="L75" s="10"/>
      <c r="M75" s="10"/>
      <c r="N75" s="10"/>
      <c r="O75" s="10"/>
      <c r="P75" s="10"/>
      <c r="Q75" s="10"/>
      <c r="R75" s="10"/>
      <c r="S75" s="10"/>
      <c r="T75" s="10"/>
      <c r="U75" s="10"/>
      <c r="V75" s="10"/>
      <c r="W75" s="10"/>
      <c r="X75" s="10"/>
      <c r="Y75" s="10"/>
    </row>
    <row r="76" spans="1:25" s="11" customFormat="1">
      <c r="A76" s="10"/>
      <c r="B76" s="10"/>
      <c r="C76" s="10"/>
      <c r="D76" s="10"/>
      <c r="E76" s="10"/>
      <c r="F76" s="10"/>
      <c r="G76" s="10"/>
      <c r="H76" s="10"/>
      <c r="I76" s="10"/>
      <c r="J76" s="10"/>
      <c r="K76" s="10"/>
      <c r="L76" s="10"/>
      <c r="M76" s="10"/>
      <c r="N76" s="10"/>
      <c r="O76" s="10"/>
      <c r="P76" s="10"/>
      <c r="Q76" s="10"/>
      <c r="R76" s="10"/>
      <c r="S76" s="10"/>
      <c r="T76" s="10"/>
      <c r="U76" s="10"/>
      <c r="V76" s="10"/>
      <c r="W76" s="10"/>
      <c r="X76" s="10"/>
      <c r="Y76" s="10"/>
    </row>
    <row r="77" spans="1:25" s="11" customFormat="1">
      <c r="A77" s="10"/>
      <c r="B77" s="10"/>
      <c r="C77" s="10"/>
      <c r="D77" s="10"/>
      <c r="E77" s="10"/>
      <c r="F77" s="10"/>
      <c r="G77" s="10"/>
      <c r="H77" s="10"/>
      <c r="I77" s="10"/>
      <c r="J77" s="10"/>
      <c r="K77" s="10"/>
      <c r="L77" s="10"/>
      <c r="M77" s="10"/>
      <c r="N77" s="10"/>
      <c r="O77" s="10"/>
      <c r="P77" s="10"/>
      <c r="Q77" s="10"/>
      <c r="R77" s="10"/>
      <c r="S77" s="10"/>
      <c r="T77" s="10"/>
      <c r="U77" s="10"/>
      <c r="V77" s="10"/>
      <c r="W77" s="10"/>
      <c r="X77" s="10"/>
      <c r="Y77" s="10"/>
    </row>
    <row r="78" spans="1:25" s="11" customFormat="1">
      <c r="A78" s="10"/>
      <c r="B78" s="10"/>
      <c r="C78" s="10"/>
      <c r="D78" s="10"/>
      <c r="E78" s="10"/>
      <c r="F78" s="10"/>
      <c r="G78" s="10"/>
      <c r="H78" s="10"/>
      <c r="I78" s="10"/>
      <c r="J78" s="10"/>
      <c r="K78" s="10"/>
      <c r="L78" s="10"/>
      <c r="M78" s="10"/>
      <c r="N78" s="10"/>
      <c r="O78" s="10"/>
      <c r="P78" s="10"/>
      <c r="Q78" s="10"/>
      <c r="R78" s="10"/>
      <c r="S78" s="10"/>
      <c r="T78" s="10"/>
      <c r="U78" s="10"/>
      <c r="V78" s="10"/>
      <c r="W78" s="10"/>
      <c r="X78" s="10"/>
      <c r="Y78" s="10"/>
    </row>
    <row r="79" spans="1:25" s="11" customFormat="1">
      <c r="A79" s="10"/>
      <c r="B79" s="10"/>
      <c r="C79" s="10"/>
      <c r="D79" s="10"/>
      <c r="E79" s="10"/>
      <c r="F79" s="10"/>
      <c r="G79" s="10"/>
      <c r="H79" s="10"/>
      <c r="I79" s="10"/>
      <c r="J79" s="10"/>
      <c r="K79" s="10"/>
      <c r="L79" s="10"/>
      <c r="M79" s="10"/>
      <c r="N79" s="10"/>
      <c r="O79" s="10"/>
      <c r="P79" s="10"/>
      <c r="Q79" s="10"/>
      <c r="R79" s="10"/>
      <c r="S79" s="10"/>
      <c r="T79" s="10"/>
      <c r="U79" s="10"/>
      <c r="V79" s="10"/>
      <c r="W79" s="10"/>
      <c r="X79" s="10"/>
      <c r="Y79" s="10"/>
    </row>
    <row r="80" spans="1:25" s="11" customFormat="1">
      <c r="A80" s="10"/>
      <c r="B80" s="10"/>
      <c r="C80" s="10"/>
      <c r="D80" s="10"/>
      <c r="E80" s="10"/>
      <c r="F80" s="10"/>
      <c r="G80" s="10"/>
      <c r="H80" s="10"/>
      <c r="I80" s="10"/>
      <c r="J80" s="10"/>
      <c r="K80" s="10"/>
      <c r="L80" s="10"/>
      <c r="M80" s="10"/>
      <c r="N80" s="10"/>
      <c r="O80" s="10"/>
      <c r="P80" s="10"/>
      <c r="Q80" s="10"/>
      <c r="R80" s="10"/>
      <c r="S80" s="10"/>
      <c r="T80" s="10"/>
      <c r="U80" s="10"/>
      <c r="V80" s="10"/>
      <c r="W80" s="10"/>
      <c r="X80" s="10"/>
      <c r="Y80" s="10"/>
    </row>
    <row r="81" spans="1:25" s="11" customFormat="1">
      <c r="A81" s="10"/>
      <c r="B81" s="10"/>
      <c r="C81" s="10"/>
      <c r="D81" s="10"/>
      <c r="E81" s="10"/>
      <c r="F81" s="10"/>
      <c r="G81" s="10"/>
      <c r="H81" s="10"/>
      <c r="I81" s="10"/>
      <c r="J81" s="10"/>
      <c r="K81" s="10"/>
      <c r="L81" s="10"/>
      <c r="M81" s="10"/>
      <c r="N81" s="10"/>
      <c r="O81" s="10"/>
      <c r="P81" s="10"/>
      <c r="Q81" s="10"/>
      <c r="R81" s="10"/>
      <c r="S81" s="10"/>
      <c r="T81" s="10"/>
      <c r="U81" s="10"/>
      <c r="V81" s="10"/>
      <c r="W81" s="10"/>
      <c r="X81" s="10"/>
      <c r="Y81" s="10"/>
    </row>
    <row r="82" spans="1:25" s="11" customFormat="1">
      <c r="A82" s="10"/>
      <c r="B82" s="10"/>
      <c r="C82" s="10"/>
      <c r="D82" s="10"/>
      <c r="E82" s="10"/>
      <c r="F82" s="10"/>
      <c r="G82" s="10"/>
      <c r="H82" s="10"/>
      <c r="I82" s="10"/>
      <c r="J82" s="10"/>
      <c r="K82" s="10"/>
      <c r="L82" s="10"/>
      <c r="M82" s="10"/>
      <c r="N82" s="10"/>
      <c r="O82" s="10"/>
      <c r="P82" s="10"/>
      <c r="Q82" s="10"/>
      <c r="R82" s="10"/>
      <c r="S82" s="10"/>
      <c r="T82" s="10"/>
      <c r="U82" s="10"/>
      <c r="V82" s="10"/>
      <c r="W82" s="10"/>
      <c r="X82" s="10"/>
      <c r="Y82" s="10"/>
    </row>
    <row r="83" spans="1:25" s="11" customFormat="1">
      <c r="A83" s="10"/>
      <c r="B83" s="10"/>
      <c r="C83" s="10"/>
      <c r="D83" s="10"/>
      <c r="E83" s="10"/>
      <c r="F83" s="10"/>
      <c r="G83" s="10"/>
      <c r="H83" s="10"/>
      <c r="I83" s="10"/>
      <c r="J83" s="10"/>
      <c r="K83" s="10"/>
      <c r="L83" s="10"/>
      <c r="M83" s="10"/>
      <c r="N83" s="10"/>
      <c r="O83" s="10"/>
      <c r="P83" s="10"/>
      <c r="Q83" s="10"/>
      <c r="R83" s="10"/>
      <c r="S83" s="10"/>
      <c r="T83" s="10"/>
      <c r="U83" s="10"/>
      <c r="V83" s="10"/>
      <c r="W83" s="10"/>
      <c r="X83" s="10"/>
      <c r="Y83" s="10"/>
    </row>
    <row r="84" spans="1:25" s="11" customFormat="1">
      <c r="A84" s="10"/>
      <c r="B84" s="10"/>
      <c r="C84" s="10"/>
      <c r="D84" s="10"/>
      <c r="E84" s="10"/>
      <c r="F84" s="10"/>
      <c r="G84" s="10"/>
      <c r="H84" s="10"/>
      <c r="I84" s="10"/>
      <c r="J84" s="10"/>
      <c r="K84" s="10"/>
      <c r="L84" s="10"/>
      <c r="M84" s="10"/>
      <c r="N84" s="10"/>
      <c r="O84" s="10"/>
      <c r="P84" s="10"/>
      <c r="Q84" s="10"/>
      <c r="R84" s="10"/>
      <c r="S84" s="10"/>
      <c r="T84" s="10"/>
      <c r="U84" s="10"/>
      <c r="V84" s="10"/>
      <c r="W84" s="10"/>
      <c r="X84" s="10"/>
      <c r="Y84" s="10"/>
    </row>
    <row r="85" spans="1:25" s="11" customFormat="1">
      <c r="A85" s="10"/>
      <c r="B85" s="10"/>
      <c r="C85" s="10"/>
      <c r="D85" s="10"/>
      <c r="E85" s="10"/>
      <c r="F85" s="10"/>
      <c r="G85" s="10"/>
      <c r="H85" s="10"/>
      <c r="I85" s="10"/>
      <c r="J85" s="10"/>
      <c r="K85" s="10"/>
      <c r="L85" s="10"/>
      <c r="M85" s="10"/>
      <c r="N85" s="10"/>
      <c r="O85" s="10"/>
      <c r="P85" s="10"/>
      <c r="Q85" s="10"/>
      <c r="R85" s="10"/>
      <c r="S85" s="10"/>
      <c r="T85" s="10"/>
      <c r="U85" s="10"/>
      <c r="V85" s="10"/>
      <c r="W85" s="10"/>
      <c r="X85" s="10"/>
      <c r="Y85" s="10"/>
    </row>
    <row r="86" spans="1:25" s="11" customFormat="1">
      <c r="A86" s="10"/>
      <c r="B86" s="10"/>
      <c r="C86" s="10"/>
      <c r="D86" s="10"/>
      <c r="E86" s="10"/>
      <c r="F86" s="10"/>
      <c r="G86" s="10"/>
      <c r="H86" s="10"/>
      <c r="I86" s="10"/>
      <c r="J86" s="10"/>
      <c r="K86" s="10"/>
      <c r="L86" s="10"/>
      <c r="M86" s="10"/>
      <c r="N86" s="10"/>
      <c r="O86" s="10"/>
      <c r="P86" s="10"/>
      <c r="Q86" s="10"/>
      <c r="R86" s="10"/>
      <c r="S86" s="10"/>
      <c r="T86" s="10"/>
      <c r="U86" s="10"/>
      <c r="V86" s="10"/>
      <c r="W86" s="10"/>
      <c r="X86" s="10"/>
      <c r="Y86" s="10"/>
    </row>
    <row r="87" spans="1:25" s="11" customFormat="1">
      <c r="A87" s="10"/>
      <c r="B87" s="10"/>
      <c r="C87" s="10"/>
      <c r="D87" s="10"/>
      <c r="E87" s="10"/>
      <c r="F87" s="10"/>
      <c r="G87" s="10"/>
      <c r="H87" s="10"/>
      <c r="I87" s="10"/>
      <c r="J87" s="10"/>
      <c r="K87" s="10"/>
      <c r="L87" s="10"/>
      <c r="M87" s="10"/>
      <c r="N87" s="10"/>
      <c r="O87" s="10"/>
      <c r="P87" s="10"/>
      <c r="Q87" s="10"/>
      <c r="R87" s="10"/>
      <c r="S87" s="10"/>
      <c r="T87" s="10"/>
      <c r="U87" s="10"/>
      <c r="V87" s="10"/>
      <c r="W87" s="10"/>
      <c r="X87" s="10"/>
      <c r="Y87" s="10"/>
    </row>
    <row r="88" spans="1:25" s="11" customFormat="1">
      <c r="A88" s="10"/>
      <c r="B88" s="10"/>
      <c r="C88" s="10"/>
      <c r="D88" s="10"/>
      <c r="E88" s="10"/>
      <c r="F88" s="10"/>
      <c r="G88" s="10"/>
      <c r="H88" s="10"/>
      <c r="I88" s="10"/>
      <c r="J88" s="10"/>
      <c r="K88" s="10"/>
      <c r="L88" s="10"/>
      <c r="M88" s="10"/>
      <c r="N88" s="10"/>
      <c r="O88" s="10"/>
      <c r="P88" s="10"/>
      <c r="Q88" s="10"/>
      <c r="R88" s="10"/>
      <c r="S88" s="10"/>
      <c r="T88" s="10"/>
      <c r="U88" s="10"/>
      <c r="V88" s="10"/>
      <c r="W88" s="10"/>
      <c r="X88" s="10"/>
      <c r="Y88" s="10"/>
    </row>
    <row r="89" spans="1:25" s="11" customFormat="1">
      <c r="A89" s="10"/>
      <c r="B89" s="10"/>
      <c r="C89" s="10"/>
      <c r="D89" s="10"/>
      <c r="E89" s="10"/>
      <c r="F89" s="10"/>
      <c r="G89" s="10"/>
      <c r="H89" s="10"/>
      <c r="I89" s="10"/>
      <c r="J89" s="10"/>
      <c r="K89" s="10"/>
      <c r="L89" s="10"/>
      <c r="M89" s="10"/>
      <c r="N89" s="10"/>
      <c r="O89" s="10"/>
      <c r="P89" s="10"/>
      <c r="Q89" s="10"/>
      <c r="R89" s="10"/>
      <c r="S89" s="10"/>
      <c r="T89" s="10"/>
      <c r="U89" s="10"/>
      <c r="V89" s="10"/>
      <c r="W89" s="10"/>
      <c r="X89" s="10"/>
      <c r="Y89" s="10"/>
    </row>
    <row r="90" spans="1:25" s="11" customFormat="1">
      <c r="A90" s="10"/>
      <c r="B90" s="10"/>
      <c r="C90" s="10"/>
      <c r="D90" s="10"/>
      <c r="E90" s="10"/>
      <c r="F90" s="10"/>
      <c r="G90" s="10"/>
      <c r="H90" s="10"/>
      <c r="I90" s="10"/>
      <c r="J90" s="10"/>
      <c r="K90" s="10"/>
      <c r="L90" s="10"/>
      <c r="M90" s="10"/>
      <c r="N90" s="10"/>
      <c r="O90" s="10"/>
      <c r="P90" s="10"/>
      <c r="Q90" s="10"/>
      <c r="R90" s="10"/>
      <c r="S90" s="10"/>
      <c r="T90" s="10"/>
      <c r="U90" s="10"/>
      <c r="V90" s="10"/>
      <c r="W90" s="10"/>
      <c r="X90" s="10"/>
      <c r="Y90" s="10"/>
    </row>
    <row r="91" spans="1:25" s="11" customFormat="1">
      <c r="A91" s="10"/>
      <c r="B91" s="10"/>
      <c r="C91" s="10"/>
      <c r="D91" s="10"/>
      <c r="E91" s="10"/>
      <c r="F91" s="10"/>
      <c r="G91" s="10"/>
      <c r="H91" s="10"/>
      <c r="I91" s="10"/>
      <c r="J91" s="10"/>
      <c r="K91" s="10"/>
      <c r="L91" s="10"/>
      <c r="M91" s="10"/>
      <c r="N91" s="10"/>
      <c r="O91" s="10"/>
      <c r="P91" s="10"/>
      <c r="Q91" s="10"/>
      <c r="R91" s="10"/>
      <c r="S91" s="10"/>
      <c r="T91" s="10"/>
      <c r="U91" s="10"/>
      <c r="V91" s="10"/>
      <c r="W91" s="10"/>
      <c r="X91" s="10"/>
      <c r="Y91" s="10"/>
    </row>
    <row r="92" spans="1:25" s="11" customFormat="1">
      <c r="A92" s="10"/>
      <c r="B92" s="10"/>
      <c r="C92" s="10"/>
      <c r="D92" s="10"/>
      <c r="E92" s="10"/>
      <c r="F92" s="10"/>
      <c r="G92" s="10"/>
      <c r="H92" s="10"/>
      <c r="I92" s="10"/>
      <c r="J92" s="10"/>
      <c r="K92" s="10"/>
      <c r="L92" s="10"/>
      <c r="M92" s="10"/>
      <c r="N92" s="10"/>
      <c r="O92" s="10"/>
      <c r="P92" s="10"/>
      <c r="Q92" s="10"/>
      <c r="R92" s="10"/>
      <c r="S92" s="10"/>
      <c r="T92" s="10"/>
      <c r="U92" s="10"/>
      <c r="V92" s="10"/>
      <c r="W92" s="10"/>
      <c r="X92" s="10"/>
      <c r="Y92" s="10"/>
    </row>
    <row r="93" spans="1:25" s="11" customFormat="1">
      <c r="A93" s="10"/>
      <c r="B93" s="10"/>
      <c r="C93" s="10"/>
      <c r="D93" s="10"/>
      <c r="E93" s="10"/>
      <c r="F93" s="10"/>
      <c r="G93" s="10"/>
      <c r="H93" s="10"/>
      <c r="I93" s="10"/>
      <c r="J93" s="10"/>
      <c r="K93" s="10"/>
      <c r="L93" s="10"/>
      <c r="M93" s="10"/>
      <c r="N93" s="10"/>
      <c r="O93" s="10"/>
      <c r="P93" s="10"/>
      <c r="Q93" s="10"/>
      <c r="R93" s="10"/>
      <c r="S93" s="10"/>
      <c r="T93" s="10"/>
      <c r="U93" s="10"/>
      <c r="V93" s="10"/>
      <c r="W93" s="10"/>
      <c r="X93" s="10"/>
      <c r="Y93" s="10"/>
    </row>
    <row r="94" spans="1:25">
      <c r="A94" s="1"/>
      <c r="B94" s="1"/>
      <c r="C94" s="1"/>
      <c r="D94" s="1"/>
      <c r="E94" s="1"/>
      <c r="F94" s="1"/>
      <c r="G94" s="1"/>
      <c r="H94" s="1"/>
      <c r="I94" s="1"/>
      <c r="J94" s="1"/>
      <c r="K94" s="1"/>
      <c r="L94" s="1"/>
      <c r="M94" s="1"/>
      <c r="N94" s="1"/>
      <c r="O94" s="1"/>
      <c r="P94" s="125"/>
      <c r="Q94" s="1"/>
      <c r="R94" s="1"/>
      <c r="S94" s="1"/>
      <c r="T94" s="1"/>
      <c r="U94" s="131"/>
      <c r="V94" s="1"/>
      <c r="W94" s="1"/>
      <c r="X94" s="1"/>
      <c r="Y94" s="1"/>
    </row>
    <row r="95" spans="1:25">
      <c r="A95" s="1"/>
      <c r="B95" s="1"/>
      <c r="C95" s="1"/>
      <c r="D95" s="1"/>
      <c r="E95" s="1"/>
      <c r="F95" s="1"/>
      <c r="G95" s="1"/>
      <c r="H95" s="1"/>
      <c r="I95" s="1"/>
      <c r="J95" s="1"/>
      <c r="K95" s="1"/>
      <c r="L95" s="1"/>
      <c r="M95" s="1"/>
      <c r="N95" s="1"/>
      <c r="O95" s="1"/>
      <c r="P95" s="125"/>
      <c r="Q95" s="1"/>
      <c r="R95" s="1"/>
      <c r="S95" s="1"/>
      <c r="T95" s="1"/>
      <c r="U95" s="131"/>
      <c r="V95" s="1"/>
      <c r="W95" s="1"/>
      <c r="X95" s="1"/>
      <c r="Y95" s="1"/>
    </row>
    <row r="96" spans="1:25">
      <c r="A96" s="1"/>
      <c r="B96" s="1"/>
      <c r="C96" s="1"/>
      <c r="D96" s="1"/>
      <c r="E96" s="1"/>
      <c r="F96" s="1"/>
      <c r="G96" s="1"/>
      <c r="H96" s="1"/>
      <c r="I96" s="1"/>
      <c r="J96" s="1"/>
      <c r="K96" s="1"/>
      <c r="L96" s="1"/>
      <c r="M96" s="1"/>
      <c r="N96" s="1"/>
      <c r="O96" s="1"/>
      <c r="P96" s="125"/>
      <c r="Q96" s="1"/>
      <c r="R96" s="1"/>
      <c r="S96" s="1"/>
      <c r="T96" s="1"/>
      <c r="U96" s="131"/>
      <c r="V96" s="1"/>
      <c r="W96" s="1"/>
      <c r="X96" s="1"/>
      <c r="Y96" s="1"/>
    </row>
    <row r="97" spans="1:25">
      <c r="A97" s="1"/>
      <c r="B97" s="1"/>
      <c r="C97" s="1"/>
      <c r="D97" s="1"/>
      <c r="E97" s="1"/>
      <c r="F97" s="1"/>
      <c r="G97" s="1"/>
      <c r="H97" s="1"/>
      <c r="I97" s="1"/>
      <c r="J97" s="1"/>
      <c r="K97" s="1"/>
      <c r="L97" s="1"/>
      <c r="M97" s="1"/>
      <c r="N97" s="1"/>
      <c r="O97" s="1"/>
      <c r="P97" s="125"/>
      <c r="Q97" s="1"/>
      <c r="R97" s="1"/>
      <c r="S97" s="1"/>
      <c r="T97" s="1"/>
      <c r="U97" s="131"/>
      <c r="V97" s="1"/>
      <c r="W97" s="1"/>
      <c r="X97" s="1"/>
      <c r="Y97" s="1"/>
    </row>
    <row r="98" spans="1:25">
      <c r="A98" s="1"/>
      <c r="B98" s="1"/>
      <c r="C98" s="1"/>
      <c r="D98" s="1"/>
      <c r="E98" s="1"/>
      <c r="F98" s="1"/>
      <c r="G98" s="1"/>
      <c r="H98" s="1"/>
      <c r="I98" s="1"/>
      <c r="J98" s="1"/>
      <c r="K98" s="1"/>
      <c r="L98" s="1"/>
      <c r="M98" s="1"/>
      <c r="N98" s="1"/>
      <c r="O98" s="1"/>
      <c r="P98" s="125"/>
      <c r="Q98" s="1"/>
      <c r="R98" s="1"/>
      <c r="S98" s="1"/>
      <c r="T98" s="1"/>
      <c r="U98" s="131"/>
      <c r="V98" s="1"/>
      <c r="W98" s="1"/>
      <c r="X98" s="1"/>
      <c r="Y98" s="1"/>
    </row>
    <row r="99" spans="1:25">
      <c r="A99" s="1"/>
      <c r="B99" s="1"/>
      <c r="C99" s="1"/>
      <c r="D99" s="1"/>
      <c r="E99" s="1"/>
      <c r="F99" s="1"/>
      <c r="G99" s="1"/>
      <c r="H99" s="1"/>
      <c r="I99" s="1"/>
      <c r="J99" s="1"/>
      <c r="K99" s="1"/>
      <c r="L99" s="1"/>
      <c r="M99" s="1"/>
      <c r="N99" s="1"/>
      <c r="O99" s="1"/>
      <c r="P99" s="125"/>
      <c r="Q99" s="1"/>
      <c r="R99" s="1"/>
      <c r="S99" s="1"/>
      <c r="T99" s="1"/>
      <c r="U99" s="131"/>
      <c r="V99" s="1"/>
      <c r="W99" s="1"/>
      <c r="X99" s="1"/>
      <c r="Y99" s="1"/>
    </row>
    <row r="100" spans="1:25">
      <c r="A100" s="1"/>
      <c r="B100" s="1"/>
      <c r="C100" s="1"/>
      <c r="D100" s="1"/>
      <c r="E100" s="1"/>
      <c r="F100" s="1"/>
      <c r="G100" s="1"/>
      <c r="H100" s="1"/>
      <c r="I100" s="1"/>
      <c r="J100" s="1"/>
      <c r="K100" s="1"/>
      <c r="L100" s="1"/>
      <c r="M100" s="1"/>
      <c r="N100" s="1"/>
      <c r="O100" s="1"/>
      <c r="P100" s="125"/>
      <c r="Q100" s="1"/>
      <c r="R100" s="1"/>
      <c r="S100" s="1"/>
      <c r="T100" s="1"/>
      <c r="U100" s="131"/>
      <c r="V100" s="1"/>
      <c r="W100" s="1"/>
      <c r="X100" s="1"/>
      <c r="Y100" s="1"/>
    </row>
    <row r="101" spans="1:25">
      <c r="A101" s="1"/>
      <c r="B101" s="1"/>
      <c r="C101" s="1"/>
      <c r="D101" s="1"/>
      <c r="E101" s="1"/>
      <c r="F101" s="1"/>
      <c r="G101" s="1"/>
      <c r="H101" s="1"/>
      <c r="I101" s="1"/>
      <c r="J101" s="1"/>
      <c r="K101" s="1"/>
      <c r="L101" s="1"/>
      <c r="M101" s="1"/>
      <c r="N101" s="1"/>
      <c r="O101" s="1"/>
      <c r="P101" s="125"/>
      <c r="Q101" s="1"/>
      <c r="R101" s="1"/>
      <c r="S101" s="1"/>
      <c r="T101" s="1"/>
      <c r="U101" s="131"/>
      <c r="V101" s="1"/>
      <c r="W101" s="1"/>
      <c r="X101" s="1"/>
      <c r="Y101" s="1"/>
    </row>
    <row r="102" spans="1:25">
      <c r="A102" s="1"/>
      <c r="B102" s="1"/>
      <c r="C102" s="1"/>
      <c r="D102" s="1"/>
      <c r="E102" s="1"/>
      <c r="F102" s="1"/>
      <c r="G102" s="1"/>
      <c r="H102" s="1"/>
      <c r="I102" s="1"/>
      <c r="J102" s="1"/>
      <c r="K102" s="1"/>
      <c r="L102" s="1"/>
      <c r="M102" s="1"/>
      <c r="N102" s="1"/>
      <c r="O102" s="1"/>
      <c r="P102" s="125"/>
      <c r="Q102" s="1"/>
      <c r="R102" s="1"/>
      <c r="S102" s="1"/>
      <c r="T102" s="1"/>
      <c r="U102" s="131"/>
      <c r="V102" s="1"/>
      <c r="W102" s="1"/>
      <c r="X102" s="1"/>
      <c r="Y102" s="1"/>
    </row>
    <row r="103" spans="1:25">
      <c r="A103" s="1"/>
      <c r="B103" s="1"/>
      <c r="C103" s="1"/>
      <c r="D103" s="1"/>
      <c r="E103" s="1"/>
      <c r="F103" s="1"/>
      <c r="G103" s="1"/>
      <c r="H103" s="1"/>
      <c r="I103" s="1"/>
      <c r="J103" s="1"/>
      <c r="K103" s="1"/>
      <c r="L103" s="1"/>
      <c r="M103" s="1"/>
      <c r="N103" s="1"/>
      <c r="O103" s="1"/>
      <c r="P103" s="125"/>
      <c r="Q103" s="1"/>
      <c r="R103" s="1"/>
      <c r="S103" s="1"/>
      <c r="T103" s="1"/>
      <c r="U103" s="131"/>
      <c r="V103" s="1"/>
      <c r="W103" s="1"/>
      <c r="X103" s="1"/>
      <c r="Y103" s="1"/>
    </row>
    <row r="104" spans="1:25">
      <c r="A104" s="1"/>
      <c r="B104" s="1"/>
      <c r="C104" s="1"/>
      <c r="D104" s="1"/>
      <c r="E104" s="1"/>
      <c r="F104" s="1"/>
      <c r="G104" s="1"/>
      <c r="H104" s="1"/>
      <c r="I104" s="1"/>
      <c r="J104" s="1"/>
      <c r="K104" s="1"/>
      <c r="L104" s="1"/>
      <c r="M104" s="1"/>
      <c r="N104" s="1"/>
      <c r="O104" s="1"/>
      <c r="P104" s="125"/>
      <c r="Q104" s="1"/>
      <c r="R104" s="1"/>
      <c r="S104" s="1"/>
      <c r="T104" s="1"/>
      <c r="U104" s="131"/>
      <c r="V104" s="1"/>
      <c r="W104" s="1"/>
      <c r="X104" s="1"/>
      <c r="Y104" s="1"/>
    </row>
    <row r="105" spans="1:25">
      <c r="A105" s="1"/>
      <c r="B105" s="1"/>
      <c r="C105" s="1"/>
      <c r="D105" s="1"/>
      <c r="E105" s="1"/>
      <c r="F105" s="1"/>
      <c r="G105" s="1"/>
      <c r="H105" s="1"/>
      <c r="I105" s="1"/>
      <c r="J105" s="1"/>
      <c r="K105" s="1"/>
      <c r="L105" s="1"/>
      <c r="M105" s="1"/>
      <c r="N105" s="1"/>
      <c r="O105" s="1"/>
      <c r="P105" s="125"/>
      <c r="Q105" s="1"/>
      <c r="R105" s="1"/>
      <c r="S105" s="1"/>
      <c r="T105" s="1"/>
      <c r="U105" s="131"/>
      <c r="V105" s="1"/>
      <c r="W105" s="1"/>
      <c r="X105" s="1"/>
      <c r="Y105" s="1"/>
    </row>
    <row r="106" spans="1:25">
      <c r="A106" s="1"/>
      <c r="B106" s="1"/>
      <c r="C106" s="1"/>
      <c r="D106" s="1"/>
      <c r="E106" s="1"/>
      <c r="F106" s="1"/>
      <c r="G106" s="1"/>
      <c r="H106" s="1"/>
      <c r="I106" s="1"/>
      <c r="J106" s="1"/>
      <c r="K106" s="1"/>
      <c r="L106" s="1"/>
      <c r="M106" s="1"/>
      <c r="N106" s="1"/>
      <c r="O106" s="1"/>
      <c r="P106" s="125"/>
      <c r="Q106" s="1"/>
      <c r="R106" s="1"/>
      <c r="S106" s="1"/>
      <c r="T106" s="1"/>
      <c r="U106" s="131"/>
      <c r="V106" s="1"/>
      <c r="W106" s="1"/>
      <c r="X106" s="1"/>
      <c r="Y106" s="1"/>
    </row>
    <row r="107" spans="1:25">
      <c r="A107" s="1"/>
      <c r="B107" s="1"/>
      <c r="C107" s="1"/>
      <c r="D107" s="1"/>
      <c r="E107" s="1"/>
      <c r="F107" s="1"/>
      <c r="G107" s="1"/>
      <c r="H107" s="1"/>
      <c r="I107" s="1"/>
      <c r="J107" s="1"/>
      <c r="K107" s="1"/>
      <c r="L107" s="1"/>
      <c r="M107" s="1"/>
      <c r="N107" s="1"/>
      <c r="O107" s="1"/>
      <c r="P107" s="125"/>
      <c r="Q107" s="1"/>
      <c r="R107" s="1"/>
      <c r="S107" s="1"/>
      <c r="T107" s="1"/>
      <c r="U107" s="131"/>
      <c r="V107" s="1"/>
      <c r="W107" s="1"/>
      <c r="X107" s="1"/>
      <c r="Y107" s="1"/>
    </row>
    <row r="108" spans="1:25">
      <c r="A108" s="1"/>
      <c r="B108" s="1"/>
      <c r="C108" s="1"/>
      <c r="D108" s="1"/>
      <c r="E108" s="1"/>
      <c r="F108" s="1"/>
      <c r="G108" s="1"/>
      <c r="H108" s="1"/>
      <c r="I108" s="1"/>
      <c r="J108" s="1"/>
      <c r="K108" s="1"/>
      <c r="L108" s="1"/>
      <c r="M108" s="1"/>
      <c r="N108" s="1"/>
      <c r="O108" s="1"/>
      <c r="P108" s="125"/>
      <c r="Q108" s="1"/>
      <c r="R108" s="1"/>
      <c r="S108" s="1"/>
      <c r="T108" s="1"/>
      <c r="U108" s="131"/>
      <c r="V108" s="1"/>
      <c r="W108" s="1"/>
      <c r="X108" s="1"/>
      <c r="Y108" s="1"/>
    </row>
  </sheetData>
  <protectedRanges>
    <protectedRange sqref="E27:E29 A18:D22 B12:D17 A59:Y108 W46:Y55 B46:B58 F12:Y41 B23:D45 F42:F45 U42:Y45 H42:R45" name="Rango1_1"/>
    <protectedRange sqref="C1:G2" name="Rango2_1"/>
    <protectedRange sqref="G42:G52 S42:T52" name="Rango2_6_1"/>
    <protectedRange sqref="I49" name="Rango1_2_4"/>
    <protectedRange sqref="I50" name="Rango1_2_4_1"/>
    <protectedRange sqref="E46:E58" name="Rango1_2"/>
    <protectedRange sqref="D46:D58" name="Rango1_6"/>
    <protectedRange sqref="C46:C58" name="Rango1_2_1"/>
    <protectedRange sqref="P46:P52" name="Rango2_4"/>
    <protectedRange sqref="P53" name="Rango2_11"/>
    <protectedRange sqref="P58" name="Rango2_11_1"/>
  </protectedRanges>
  <mergeCells count="11">
    <mergeCell ref="W59:Y59"/>
    <mergeCell ref="K59:U59"/>
    <mergeCell ref="A5:B5"/>
    <mergeCell ref="A8:E8"/>
    <mergeCell ref="A1:B1"/>
    <mergeCell ref="C1:G1"/>
    <mergeCell ref="A2:B2"/>
    <mergeCell ref="C2:G2"/>
    <mergeCell ref="A3:B3"/>
    <mergeCell ref="A4:B4"/>
    <mergeCell ref="A59:I59"/>
  </mergeCells>
  <dataValidations disablePrompts="1" count="1">
    <dataValidation operator="greaterThanOrEqual" allowBlank="1" showInputMessage="1" showErrorMessage="1" sqref="I49:I50 C46:E58" xr:uid="{00000000-0002-0000-0100-000000000000}"/>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echa xmlns="1a6699e0-abcc-4818-a85d-c4073362503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B45A5821BAC2034B921B9874E5575531" ma:contentTypeVersion="1" ma:contentTypeDescription="Crear nuevo documento." ma:contentTypeScope="" ma:versionID="c355d677653311dc6f4c94132b41e96c">
  <xsd:schema xmlns:xsd="http://www.w3.org/2001/XMLSchema" xmlns:xs="http://www.w3.org/2001/XMLSchema" xmlns:p="http://schemas.microsoft.com/office/2006/metadata/properties" xmlns:ns2="1a6699e0-abcc-4818-a85d-c40733625038" targetNamespace="http://schemas.microsoft.com/office/2006/metadata/properties" ma:root="true" ma:fieldsID="e99526cae2d6b7e1bb326ce20ca333ec" ns2:_="">
    <xsd:import namespace="1a6699e0-abcc-4818-a85d-c40733625038"/>
    <xsd:element name="properties">
      <xsd:complexType>
        <xsd:sequence>
          <xsd:element name="documentManagement">
            <xsd:complexType>
              <xsd:all>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6699e0-abcc-4818-a85d-c40733625038" elementFormDefault="qualified">
    <xsd:import namespace="http://schemas.microsoft.com/office/2006/documentManagement/types"/>
    <xsd:import namespace="http://schemas.microsoft.com/office/infopath/2007/PartnerControls"/>
    <xsd:element name="Fecha" ma:index="8" nillable="true" ma:displayName="Fecha" ma:format="DateOnly" ma:internalName="Fecha">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049E9E-568C-4183-88A2-1443F608B1BF}"/>
</file>

<file path=customXml/itemProps2.xml><?xml version="1.0" encoding="utf-8"?>
<ds:datastoreItem xmlns:ds="http://schemas.openxmlformats.org/officeDocument/2006/customXml" ds:itemID="{D96EC63B-A828-4A6C-AD97-0E269099C9B2}"/>
</file>

<file path=customXml/itemProps3.xml><?xml version="1.0" encoding="utf-8"?>
<ds:datastoreItem xmlns:ds="http://schemas.openxmlformats.org/officeDocument/2006/customXml" ds:itemID="{78B7459B-2ED7-4774-8E71-20E2CDC13A6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COAI 2019</vt:lpstr>
      <vt:lpstr>PAS 2019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Navarrete</dc:creator>
  <cp:lastModifiedBy>Efe López</cp:lastModifiedBy>
  <dcterms:created xsi:type="dcterms:W3CDTF">2017-11-22T15:15:49Z</dcterms:created>
  <dcterms:modified xsi:type="dcterms:W3CDTF">2019-01-30T15:44:53Z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96 96 1366 768</vt:lpwstr>
  </property>
  <property fmtid="{D5CDD505-2E9C-101B-9397-08002B2CF9AE}" pid="3" name="ContentTypeId">
    <vt:lpwstr>0x010100B45A5821BAC2034B921B9874E5575531</vt:lpwstr>
  </property>
</Properties>
</file>